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56" windowHeight="7176" tabRatio="734" activeTab="5"/>
  </bookViews>
  <sheets>
    <sheet name="Paigutus" sheetId="1" r:id="rId1"/>
    <sheet name="Plussring" sheetId="2" r:id="rId2"/>
    <sheet name="Miinusring" sheetId="3" r:id="rId3"/>
    <sheet name="Kohad_3-32" sheetId="4" r:id="rId4"/>
    <sheet name="Kohad_33-48" sheetId="5" r:id="rId5"/>
    <sheet name="Mängud" sheetId="6" r:id="rId6"/>
    <sheet name="Lõppjärjestus" sheetId="7" r:id="rId7"/>
    <sheet name="Protokoll" sheetId="8" r:id="rId8"/>
    <sheet name="Reitinguks" sheetId="9" r:id="rId9"/>
  </sheets>
  <definedNames>
    <definedName name="_xlnm._FilterDatabase" localSheetId="6" hidden="1">'Lõppjärjestus'!$C$1:$D$49</definedName>
  </definedNames>
  <calcPr fullCalcOnLoad="1"/>
</workbook>
</file>

<file path=xl/sharedStrings.xml><?xml version="1.0" encoding="utf-8"?>
<sst xmlns="http://schemas.openxmlformats.org/spreadsheetml/2006/main" count="643" uniqueCount="269">
  <si>
    <t>PLUSSRING</t>
  </si>
  <si>
    <t>Paigutus tabelisse</t>
  </si>
  <si>
    <t>Jrk.</t>
  </si>
  <si>
    <t>Eesnimi</t>
  </si>
  <si>
    <t>Nimi</t>
  </si>
  <si>
    <t>1.</t>
  </si>
  <si>
    <t>2.</t>
  </si>
  <si>
    <t>MIINUSRING</t>
  </si>
  <si>
    <t>3.-6.</t>
  </si>
  <si>
    <t>5.</t>
  </si>
  <si>
    <t>3.</t>
  </si>
  <si>
    <t>6.</t>
  </si>
  <si>
    <t>4.</t>
  </si>
  <si>
    <t>7.</t>
  </si>
  <si>
    <t>8.</t>
  </si>
  <si>
    <t>9.</t>
  </si>
  <si>
    <t>11.</t>
  </si>
  <si>
    <t>10.</t>
  </si>
  <si>
    <t>12.</t>
  </si>
  <si>
    <t>13.</t>
  </si>
  <si>
    <t>15.</t>
  </si>
  <si>
    <t>16.</t>
  </si>
  <si>
    <t>14.</t>
  </si>
  <si>
    <t>17.</t>
  </si>
  <si>
    <t>19.</t>
  </si>
  <si>
    <t>18.</t>
  </si>
  <si>
    <t>20.</t>
  </si>
  <si>
    <t>21.</t>
  </si>
  <si>
    <t>23.</t>
  </si>
  <si>
    <t>22.</t>
  </si>
  <si>
    <t>24.</t>
  </si>
  <si>
    <t>25.</t>
  </si>
  <si>
    <t>27.</t>
  </si>
  <si>
    <t>26.</t>
  </si>
  <si>
    <t>28.</t>
  </si>
  <si>
    <t>29.</t>
  </si>
  <si>
    <t>31.</t>
  </si>
  <si>
    <t>30.</t>
  </si>
  <si>
    <t>32.</t>
  </si>
  <si>
    <t>33.</t>
  </si>
  <si>
    <t>34.</t>
  </si>
  <si>
    <t>35.</t>
  </si>
  <si>
    <t>36.</t>
  </si>
  <si>
    <t>37.</t>
  </si>
  <si>
    <t>39.</t>
  </si>
  <si>
    <t>38.</t>
  </si>
  <si>
    <t>40.</t>
  </si>
  <si>
    <t>41.</t>
  </si>
  <si>
    <t>43.</t>
  </si>
  <si>
    <t>42.</t>
  </si>
  <si>
    <t>44.</t>
  </si>
  <si>
    <t>45.</t>
  </si>
  <si>
    <t>47.</t>
  </si>
  <si>
    <t>46.</t>
  </si>
  <si>
    <t>48.</t>
  </si>
  <si>
    <t>Mäng</t>
  </si>
  <si>
    <t>Mängija1</t>
  </si>
  <si>
    <t>Laud</t>
  </si>
  <si>
    <t>Tulemus</t>
  </si>
  <si>
    <t>Mängija2</t>
  </si>
  <si>
    <t>Võitja</t>
  </si>
  <si>
    <t>Finaal</t>
  </si>
  <si>
    <t>3-4 koht</t>
  </si>
  <si>
    <t>5-6.koht</t>
  </si>
  <si>
    <t>Poolfinaal</t>
  </si>
  <si>
    <t>3:0</t>
  </si>
  <si>
    <t>3:2</t>
  </si>
  <si>
    <t>3:1</t>
  </si>
  <si>
    <t>Koht</t>
  </si>
  <si>
    <t>Mängija</t>
  </si>
  <si>
    <t>Tulemused</t>
  </si>
  <si>
    <t>w.o.</t>
  </si>
  <si>
    <t>Vabad lauad</t>
  </si>
  <si>
    <t>trüki 2 lehte</t>
  </si>
  <si>
    <t>1;2;4</t>
  </si>
  <si>
    <t>kõik</t>
  </si>
  <si>
    <t>trüki 1</t>
  </si>
  <si>
    <t>7-8.koht</t>
  </si>
  <si>
    <t>9-10.koht</t>
  </si>
  <si>
    <t>11-12.koht</t>
  </si>
  <si>
    <t>13-14.koht</t>
  </si>
  <si>
    <t>15-16.koht</t>
  </si>
  <si>
    <t>17-18.koht</t>
  </si>
  <si>
    <t>19-20.koht</t>
  </si>
  <si>
    <t>21-22.koht</t>
  </si>
  <si>
    <t>23-24.koht</t>
  </si>
  <si>
    <t>25-26.koht</t>
  </si>
  <si>
    <t>27-28.koht</t>
  </si>
  <si>
    <t>29-30.koht</t>
  </si>
  <si>
    <t>31-32.koht</t>
  </si>
  <si>
    <t>33-34.koht</t>
  </si>
  <si>
    <t>35-36.koht</t>
  </si>
  <si>
    <t>37-38.koht</t>
  </si>
  <si>
    <t>39-40.koht</t>
  </si>
  <si>
    <t>41-42.koht</t>
  </si>
  <si>
    <t>43-44.koht</t>
  </si>
  <si>
    <t>45-46.koht</t>
  </si>
  <si>
    <t>47-48.koht</t>
  </si>
  <si>
    <t>A</t>
  </si>
  <si>
    <t>B</t>
  </si>
  <si>
    <t>C</t>
  </si>
  <si>
    <t>D</t>
  </si>
  <si>
    <t>E</t>
  </si>
  <si>
    <t>F</t>
  </si>
  <si>
    <t>G</t>
  </si>
  <si>
    <t>H</t>
  </si>
  <si>
    <t>VOISTLUS</t>
  </si>
  <si>
    <t>KUUPAEV</t>
  </si>
  <si>
    <t>ASUKOHT</t>
  </si>
  <si>
    <t>KOHTUNIK</t>
  </si>
  <si>
    <t>KORRALDAJA</t>
  </si>
  <si>
    <t>ID</t>
  </si>
  <si>
    <t>PERENIMI</t>
  </si>
  <si>
    <t>EESNIMI</t>
  </si>
  <si>
    <t>ELTLID</t>
  </si>
  <si>
    <t>MANGU_ID</t>
  </si>
  <si>
    <t>KLASS</t>
  </si>
  <si>
    <t>VOITJA_ID</t>
  </si>
  <si>
    <t>VOITJA_NIMI</t>
  </si>
  <si>
    <t>KAOTAJA_ID</t>
  </si>
  <si>
    <t>KAOTAJA_NIMI</t>
  </si>
  <si>
    <t>SETID</t>
  </si>
  <si>
    <t>PUNKTID</t>
  </si>
  <si>
    <t>Nimi kokku</t>
  </si>
  <si>
    <t>2:0</t>
  </si>
  <si>
    <t>2:1</t>
  </si>
  <si>
    <t>4:0</t>
  </si>
  <si>
    <t>4:1</t>
  </si>
  <si>
    <t>4:2</t>
  </si>
  <si>
    <t>4:3</t>
  </si>
  <si>
    <t>KOHAMÄNGUD 3. - 32</t>
  </si>
  <si>
    <t>KOHAMÄNGUD 33. - 48.</t>
  </si>
  <si>
    <t>Eesti Lauatenniseliit</t>
  </si>
  <si>
    <t>ESTONIAN TABLE TENNIS ASSOCIATION</t>
  </si>
  <si>
    <t>Kohtuniku nimi</t>
  </si>
  <si>
    <t>Kohtunik</t>
  </si>
  <si>
    <t>Kohad</t>
  </si>
  <si>
    <t>Tulemused kinnitab:</t>
  </si>
  <si>
    <t>Vanusegrupp</t>
  </si>
  <si>
    <t>Kohalik</t>
  </si>
  <si>
    <t>Allan</t>
  </si>
  <si>
    <t>Salla</t>
  </si>
  <si>
    <t>Allan Salla</t>
  </si>
  <si>
    <t>Urmas</t>
  </si>
  <si>
    <t>Sinisalu</t>
  </si>
  <si>
    <t>Urmas Sinisalu</t>
  </si>
  <si>
    <t>Vladyslav</t>
  </si>
  <si>
    <t>Rybachok</t>
  </si>
  <si>
    <t>Vladyslav Rybachok</t>
  </si>
  <si>
    <t>Imre</t>
  </si>
  <si>
    <t>Korsen</t>
  </si>
  <si>
    <t>Imre Korsen</t>
  </si>
  <si>
    <t>Heino</t>
  </si>
  <si>
    <t>Kruusement</t>
  </si>
  <si>
    <t>Heino Kruusement</t>
  </si>
  <si>
    <t>Eduard</t>
  </si>
  <si>
    <t>Virkunen</t>
  </si>
  <si>
    <t>Eduard Virkunen</t>
  </si>
  <si>
    <t>Keit</t>
  </si>
  <si>
    <t>Reinsalu</t>
  </si>
  <si>
    <t>Keit Reinsalu</t>
  </si>
  <si>
    <t>Jaanus</t>
  </si>
  <si>
    <t>Lokotar</t>
  </si>
  <si>
    <t>Jaanus Lokotar</t>
  </si>
  <si>
    <t>Amanda</t>
  </si>
  <si>
    <t>Hallik</t>
  </si>
  <si>
    <t>Amanda Hallik</t>
  </si>
  <si>
    <t>Reino</t>
  </si>
  <si>
    <t>Ristissaar</t>
  </si>
  <si>
    <t>Reino Ristissaar</t>
  </si>
  <si>
    <t>Kalju</t>
  </si>
  <si>
    <t>Kalda</t>
  </si>
  <si>
    <t>Kalju Kalda</t>
  </si>
  <si>
    <t>Ain</t>
  </si>
  <si>
    <t>Raid</t>
  </si>
  <si>
    <t>Ain Raid</t>
  </si>
  <si>
    <t>Sandra</t>
  </si>
  <si>
    <t>Prikk</t>
  </si>
  <si>
    <t>Sandra Prikk</t>
  </si>
  <si>
    <t>Raigo</t>
  </si>
  <si>
    <t>Rommot</t>
  </si>
  <si>
    <t>Raigo Rommot</t>
  </si>
  <si>
    <t>Oliver</t>
  </si>
  <si>
    <t>Ollmann</t>
  </si>
  <si>
    <t>Oliver Ollmann</t>
  </si>
  <si>
    <t>Heikki</t>
  </si>
  <si>
    <t>Sool</t>
  </si>
  <si>
    <t>Heikki Sool</t>
  </si>
  <si>
    <t>Marika</t>
  </si>
  <si>
    <t>Kotka</t>
  </si>
  <si>
    <t>Marika Kotka</t>
  </si>
  <si>
    <t>Ants</t>
  </si>
  <si>
    <t>Hendrikson</t>
  </si>
  <si>
    <t>Ants Hendrikson</t>
  </si>
  <si>
    <t>Kristi</t>
  </si>
  <si>
    <t>Ernits</t>
  </si>
  <si>
    <t>Kristi Ernits</t>
  </si>
  <si>
    <t>Arvi</t>
  </si>
  <si>
    <t>Merigan</t>
  </si>
  <si>
    <t>Arvi Merigan</t>
  </si>
  <si>
    <t>Enrico</t>
  </si>
  <si>
    <t>Kozintsev</t>
  </si>
  <si>
    <t>Enrico Kozintsev</t>
  </si>
  <si>
    <t>Alex</t>
  </si>
  <si>
    <t>Rahuoja</t>
  </si>
  <si>
    <t>Alex Rahuoja</t>
  </si>
  <si>
    <t>Mihhail</t>
  </si>
  <si>
    <t>Tšernov</t>
  </si>
  <si>
    <t>Mihhail Tšernov</t>
  </si>
  <si>
    <t>Aleksandr</t>
  </si>
  <si>
    <t>Sokirjanski</t>
  </si>
  <si>
    <t>Aleksandr Sokirjanski</t>
  </si>
  <si>
    <t>Ene</t>
  </si>
  <si>
    <t>Laur</t>
  </si>
  <si>
    <t>Ene Laur</t>
  </si>
  <si>
    <t>Toomas</t>
  </si>
  <si>
    <t>Hansar</t>
  </si>
  <si>
    <t>Toomas Hansar</t>
  </si>
  <si>
    <t>Aili</t>
  </si>
  <si>
    <t>Kuldkepp</t>
  </si>
  <si>
    <t>Aili Kuldkepp</t>
  </si>
  <si>
    <t>Anatoli</t>
  </si>
  <si>
    <t>Zapunov</t>
  </si>
  <si>
    <t>Anatoli Zapunov</t>
  </si>
  <si>
    <t>Mati</t>
  </si>
  <si>
    <t>Türk</t>
  </si>
  <si>
    <t>Mati Türk</t>
  </si>
  <si>
    <t>Aleksander</t>
  </si>
  <si>
    <t>Tuhkanen</t>
  </si>
  <si>
    <t>Aleksander Tuhkanen</t>
  </si>
  <si>
    <t>Heiki</t>
  </si>
  <si>
    <t>Heiki Hansar</t>
  </si>
  <si>
    <t>Egle</t>
  </si>
  <si>
    <t>Hiius</t>
  </si>
  <si>
    <t>Egle Hiius</t>
  </si>
  <si>
    <t>Raivo</t>
  </si>
  <si>
    <t>Roots</t>
  </si>
  <si>
    <t>Raivo Roots</t>
  </si>
  <si>
    <t>Aivar</t>
  </si>
  <si>
    <t>Soo</t>
  </si>
  <si>
    <t>Aivar Soo</t>
  </si>
  <si>
    <t>Neverly</t>
  </si>
  <si>
    <t>Lukas</t>
  </si>
  <si>
    <t>Neverly Lukas</t>
  </si>
  <si>
    <t>Anneli</t>
  </si>
  <si>
    <t>Mälksoo</t>
  </si>
  <si>
    <t>Anneli Mälksoo</t>
  </si>
  <si>
    <t>Erika</t>
  </si>
  <si>
    <t>Seffer-müller</t>
  </si>
  <si>
    <t>Erika Seffer-müller</t>
  </si>
  <si>
    <t>Malle</t>
  </si>
  <si>
    <t>Miilmann</t>
  </si>
  <si>
    <t>Malle Miilmann</t>
  </si>
  <si>
    <t>Romet</t>
  </si>
  <si>
    <t>Rättel</t>
  </si>
  <si>
    <t>Romet Rättel</t>
  </si>
  <si>
    <t>Riho</t>
  </si>
  <si>
    <t>Strazev</t>
  </si>
  <si>
    <t>Riho Strazev</t>
  </si>
  <si>
    <t>Andi</t>
  </si>
  <si>
    <t>Maasalu</t>
  </si>
  <si>
    <t>Andi Maasalu</t>
  </si>
  <si>
    <t>Jako</t>
  </si>
  <si>
    <t>Lill</t>
  </si>
  <si>
    <t>Jako Lill</t>
  </si>
  <si>
    <t>Larissa</t>
  </si>
  <si>
    <t>Larissa Lill</t>
  </si>
  <si>
    <t>Bye</t>
  </si>
  <si>
    <t>Bye Bye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</si>
</sst>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[$-F800]dddd\,\ mmmm\ dd\,\ yyyy"/>
    <numFmt numFmtId="175" formatCode="[$-425]d\.\ mmmm\ yyyy&quot;. a.&quot;"/>
    <numFmt numFmtId="176" formatCode="[$-F400]h:mm:ss\ AM/PM"/>
    <numFmt numFmtId="177" formatCode="d/m/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Jah&quot;;&quot;Jah&quot;;&quot;Ei&quot;"/>
    <numFmt numFmtId="183" formatCode="&quot;Tõene&quot;;&quot;Tõene&quot;;&quot;Väär&quot;"/>
    <numFmt numFmtId="184" formatCode="&quot;Sees&quot;;&quot;Sees&quot;;&quot;Väljas&quot;"/>
  </numFmts>
  <fonts count="5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8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1"/>
    </font>
    <font>
      <sz val="8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23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0" fillId="24" borderId="5" applyNumberFormat="0" applyFont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2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20" borderId="9" applyNumberFormat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/>
    </xf>
    <xf numFmtId="20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 applyProtection="1">
      <alignment/>
      <protection locked="0"/>
    </xf>
    <xf numFmtId="0" fontId="6" fillId="33" borderId="15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49" fontId="54" fillId="0" borderId="0" xfId="0" applyNumberFormat="1" applyFont="1" applyAlignment="1" applyProtection="1">
      <alignment/>
      <protection locked="0"/>
    </xf>
    <xf numFmtId="0" fontId="6" fillId="33" borderId="16" xfId="0" applyFont="1" applyFill="1" applyBorder="1" applyAlignment="1" applyProtection="1">
      <alignment/>
      <protection locked="0"/>
    </xf>
    <xf numFmtId="14" fontId="6" fillId="0" borderId="0" xfId="0" applyNumberFormat="1" applyFont="1" applyAlignment="1" applyProtection="1">
      <alignment/>
      <protection locked="0"/>
    </xf>
    <xf numFmtId="0" fontId="8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7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35" fillId="0" borderId="0" xfId="0" applyFont="1" applyAlignment="1" applyProtection="1">
      <alignment/>
      <protection locked="0"/>
    </xf>
    <xf numFmtId="0" fontId="35" fillId="0" borderId="0" xfId="0" applyNumberFormat="1" applyFont="1" applyAlignment="1" applyProtection="1">
      <alignment/>
      <protection locked="0"/>
    </xf>
    <xf numFmtId="49" fontId="35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49" fontId="6" fillId="33" borderId="16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55" fillId="34" borderId="0" xfId="0" applyFont="1" applyFill="1" applyAlignment="1">
      <alignment vertical="center" wrapText="1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14" fontId="9" fillId="0" borderId="19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H53"/>
  <sheetViews>
    <sheetView zoomScalePageLayoutView="0" workbookViewId="0" topLeftCell="A7">
      <selection activeCell="I19" sqref="I19"/>
    </sheetView>
  </sheetViews>
  <sheetFormatPr defaultColWidth="8.7109375" defaultRowHeight="12.75"/>
  <cols>
    <col min="1" max="1" width="9.140625" style="52" customWidth="1"/>
    <col min="2" max="2" width="11.8515625" style="51" bestFit="1" customWidth="1"/>
    <col min="3" max="3" width="11.28125" style="51" bestFit="1" customWidth="1"/>
    <col min="4" max="4" width="19.00390625" style="43" bestFit="1" customWidth="1"/>
    <col min="5" max="5" width="11.57421875" style="51" bestFit="1" customWidth="1"/>
    <col min="6" max="6" width="8.7109375" style="43" customWidth="1"/>
    <col min="7" max="7" width="10.140625" style="43" customWidth="1"/>
    <col min="8" max="16384" width="8.7109375" style="43" customWidth="1"/>
  </cols>
  <sheetData>
    <row r="1" spans="1:5" ht="12.75">
      <c r="A1" s="56" t="s">
        <v>1</v>
      </c>
      <c r="B1" s="56"/>
      <c r="C1" s="43"/>
      <c r="E1" s="43"/>
    </row>
    <row r="2" spans="1:5" ht="12.75">
      <c r="A2" s="43"/>
      <c r="B2" s="43"/>
      <c r="C2" s="43"/>
      <c r="E2" s="43"/>
    </row>
    <row r="3" spans="1:8" ht="12.75">
      <c r="A3" s="43" t="s">
        <v>2</v>
      </c>
      <c r="B3" s="43" t="s">
        <v>3</v>
      </c>
      <c r="C3" s="43" t="s">
        <v>4</v>
      </c>
      <c r="D3" s="43" t="s">
        <v>123</v>
      </c>
      <c r="E3" s="43" t="s">
        <v>114</v>
      </c>
      <c r="F3" s="43" t="s">
        <v>111</v>
      </c>
      <c r="G3" s="48" t="s">
        <v>138</v>
      </c>
      <c r="H3" s="48" t="s">
        <v>139</v>
      </c>
    </row>
    <row r="4" spans="1:8" ht="12.75">
      <c r="A4" s="43">
        <v>1</v>
      </c>
      <c r="B4" s="57" t="s">
        <v>140</v>
      </c>
      <c r="C4" s="57" t="s">
        <v>141</v>
      </c>
      <c r="D4" s="57" t="s">
        <v>142</v>
      </c>
      <c r="E4" s="57">
        <v>7445</v>
      </c>
      <c r="F4" s="43">
        <v>1</v>
      </c>
      <c r="G4" s="55"/>
      <c r="H4" s="54"/>
    </row>
    <row r="5" spans="1:8" ht="12.75">
      <c r="A5" s="43">
        <v>2</v>
      </c>
      <c r="B5" s="57" t="s">
        <v>143</v>
      </c>
      <c r="C5" s="57" t="s">
        <v>144</v>
      </c>
      <c r="D5" s="57" t="s">
        <v>145</v>
      </c>
      <c r="E5" s="57">
        <v>8178</v>
      </c>
      <c r="F5" s="43">
        <v>2</v>
      </c>
      <c r="G5" s="54"/>
      <c r="H5" s="54"/>
    </row>
    <row r="6" spans="1:8" ht="12.75">
      <c r="A6" s="43">
        <v>3</v>
      </c>
      <c r="B6" s="57" t="s">
        <v>146</v>
      </c>
      <c r="C6" s="57" t="s">
        <v>147</v>
      </c>
      <c r="D6" s="57" t="s">
        <v>148</v>
      </c>
      <c r="E6" s="57">
        <v>10100</v>
      </c>
      <c r="F6" s="43">
        <v>3</v>
      </c>
      <c r="G6" s="54"/>
      <c r="H6" s="54"/>
    </row>
    <row r="7" spans="1:8" ht="12.75">
      <c r="A7" s="43">
        <v>4</v>
      </c>
      <c r="B7" s="57" t="s">
        <v>149</v>
      </c>
      <c r="C7" s="57" t="s">
        <v>150</v>
      </c>
      <c r="D7" s="57" t="s">
        <v>151</v>
      </c>
      <c r="E7" s="57">
        <v>441</v>
      </c>
      <c r="F7" s="43">
        <v>4</v>
      </c>
      <c r="G7" s="54"/>
      <c r="H7" s="54"/>
    </row>
    <row r="8" spans="1:8" ht="12.75">
      <c r="A8" s="43">
        <v>5</v>
      </c>
      <c r="B8" s="57" t="s">
        <v>152</v>
      </c>
      <c r="C8" s="57" t="s">
        <v>153</v>
      </c>
      <c r="D8" s="57" t="s">
        <v>154</v>
      </c>
      <c r="E8" s="57">
        <v>186</v>
      </c>
      <c r="F8" s="43">
        <v>5</v>
      </c>
      <c r="G8" s="54"/>
      <c r="H8" s="54"/>
    </row>
    <row r="9" spans="1:8" ht="12.75">
      <c r="A9" s="43">
        <v>6</v>
      </c>
      <c r="B9" s="57" t="s">
        <v>155</v>
      </c>
      <c r="C9" s="57" t="s">
        <v>156</v>
      </c>
      <c r="D9" s="57" t="s">
        <v>157</v>
      </c>
      <c r="E9" s="57">
        <v>4859</v>
      </c>
      <c r="F9" s="43">
        <v>6</v>
      </c>
      <c r="G9" s="54"/>
      <c r="H9" s="54"/>
    </row>
    <row r="10" spans="1:8" ht="12.75">
      <c r="A10" s="43">
        <v>7</v>
      </c>
      <c r="B10" s="57" t="s">
        <v>158</v>
      </c>
      <c r="C10" s="57" t="s">
        <v>159</v>
      </c>
      <c r="D10" s="57" t="s">
        <v>160</v>
      </c>
      <c r="E10" s="57">
        <v>3446</v>
      </c>
      <c r="F10" s="43">
        <v>7</v>
      </c>
      <c r="G10" s="54"/>
      <c r="H10" s="54"/>
    </row>
    <row r="11" spans="1:8" ht="12.75">
      <c r="A11" s="43">
        <v>8</v>
      </c>
      <c r="B11" s="57" t="s">
        <v>161</v>
      </c>
      <c r="C11" s="57" t="s">
        <v>162</v>
      </c>
      <c r="D11" s="57" t="s">
        <v>163</v>
      </c>
      <c r="E11" s="57">
        <v>4679</v>
      </c>
      <c r="F11" s="43">
        <v>8</v>
      </c>
      <c r="G11" s="54"/>
      <c r="H11" s="54"/>
    </row>
    <row r="12" spans="1:8" ht="12.75">
      <c r="A12" s="43">
        <v>9</v>
      </c>
      <c r="B12" s="57" t="s">
        <v>164</v>
      </c>
      <c r="C12" s="57" t="s">
        <v>165</v>
      </c>
      <c r="D12" s="57" t="s">
        <v>166</v>
      </c>
      <c r="E12" s="57">
        <v>8524</v>
      </c>
      <c r="F12" s="43">
        <v>9</v>
      </c>
      <c r="G12" s="54"/>
      <c r="H12" s="54"/>
    </row>
    <row r="13" spans="1:8" ht="12.75">
      <c r="A13" s="43">
        <v>10</v>
      </c>
      <c r="B13" s="57" t="s">
        <v>167</v>
      </c>
      <c r="C13" s="57" t="s">
        <v>168</v>
      </c>
      <c r="D13" s="57" t="s">
        <v>169</v>
      </c>
      <c r="E13" s="57">
        <v>1228</v>
      </c>
      <c r="F13" s="43">
        <v>10</v>
      </c>
      <c r="G13" s="54"/>
      <c r="H13" s="54"/>
    </row>
    <row r="14" spans="1:8" ht="12.75">
      <c r="A14" s="43">
        <v>11</v>
      </c>
      <c r="B14" s="57" t="s">
        <v>170</v>
      </c>
      <c r="C14" s="57" t="s">
        <v>171</v>
      </c>
      <c r="D14" s="57" t="s">
        <v>172</v>
      </c>
      <c r="E14" s="57">
        <v>346</v>
      </c>
      <c r="F14" s="43">
        <v>11</v>
      </c>
      <c r="G14" s="54"/>
      <c r="H14" s="54"/>
    </row>
    <row r="15" spans="1:8" ht="12.75">
      <c r="A15" s="43">
        <v>12</v>
      </c>
      <c r="B15" s="57" t="s">
        <v>173</v>
      </c>
      <c r="C15" s="57" t="s">
        <v>174</v>
      </c>
      <c r="D15" s="57" t="s">
        <v>175</v>
      </c>
      <c r="E15" s="57">
        <v>7472</v>
      </c>
      <c r="F15" s="43">
        <v>12</v>
      </c>
      <c r="G15" s="54"/>
      <c r="H15" s="54"/>
    </row>
    <row r="16" spans="1:8" ht="12.75">
      <c r="A16" s="43">
        <v>13</v>
      </c>
      <c r="B16" s="57" t="s">
        <v>176</v>
      </c>
      <c r="C16" s="57" t="s">
        <v>177</v>
      </c>
      <c r="D16" s="57" t="s">
        <v>178</v>
      </c>
      <c r="E16" s="57">
        <v>8544</v>
      </c>
      <c r="F16" s="43">
        <v>13</v>
      </c>
      <c r="G16" s="54"/>
      <c r="H16" s="54"/>
    </row>
    <row r="17" spans="1:8" ht="12.75">
      <c r="A17" s="43">
        <v>14</v>
      </c>
      <c r="B17" s="57" t="s">
        <v>179</v>
      </c>
      <c r="C17" s="57" t="s">
        <v>180</v>
      </c>
      <c r="D17" s="57" t="s">
        <v>181</v>
      </c>
      <c r="E17" s="57">
        <v>7194</v>
      </c>
      <c r="F17" s="43">
        <v>14</v>
      </c>
      <c r="G17" s="54"/>
      <c r="H17" s="54"/>
    </row>
    <row r="18" spans="1:8" ht="12.75">
      <c r="A18" s="43">
        <v>15</v>
      </c>
      <c r="B18" s="57" t="s">
        <v>182</v>
      </c>
      <c r="C18" s="57" t="s">
        <v>183</v>
      </c>
      <c r="D18" s="57" t="s">
        <v>184</v>
      </c>
      <c r="E18" s="57">
        <v>6277</v>
      </c>
      <c r="F18" s="43">
        <v>15</v>
      </c>
      <c r="G18" s="54"/>
      <c r="H18" s="54"/>
    </row>
    <row r="19" spans="1:8" ht="12.75">
      <c r="A19" s="43">
        <v>16</v>
      </c>
      <c r="B19" s="57" t="s">
        <v>185</v>
      </c>
      <c r="C19" s="57" t="s">
        <v>186</v>
      </c>
      <c r="D19" s="57" t="s">
        <v>187</v>
      </c>
      <c r="E19" s="57">
        <v>1166</v>
      </c>
      <c r="F19" s="43">
        <v>16</v>
      </c>
      <c r="G19" s="54"/>
      <c r="H19" s="54"/>
    </row>
    <row r="20" spans="1:8" ht="12.75">
      <c r="A20" s="43">
        <v>17</v>
      </c>
      <c r="B20" s="57" t="s">
        <v>188</v>
      </c>
      <c r="C20" s="57" t="s">
        <v>189</v>
      </c>
      <c r="D20" s="57" t="s">
        <v>190</v>
      </c>
      <c r="E20" s="57">
        <v>2101</v>
      </c>
      <c r="F20" s="43">
        <v>17</v>
      </c>
      <c r="G20" s="54"/>
      <c r="H20" s="54"/>
    </row>
    <row r="21" spans="1:8" ht="12.75">
      <c r="A21" s="43">
        <v>18</v>
      </c>
      <c r="B21" s="57" t="s">
        <v>191</v>
      </c>
      <c r="C21" s="57" t="s">
        <v>192</v>
      </c>
      <c r="D21" s="57" t="s">
        <v>193</v>
      </c>
      <c r="E21" s="57">
        <v>356</v>
      </c>
      <c r="F21" s="43">
        <v>18</v>
      </c>
      <c r="G21" s="54"/>
      <c r="H21" s="54"/>
    </row>
    <row r="22" spans="1:8" ht="12.75">
      <c r="A22" s="43">
        <v>19</v>
      </c>
      <c r="B22" s="57" t="s">
        <v>194</v>
      </c>
      <c r="C22" s="57" t="s">
        <v>195</v>
      </c>
      <c r="D22" s="57" t="s">
        <v>196</v>
      </c>
      <c r="E22" s="57">
        <v>1407</v>
      </c>
      <c r="F22" s="43">
        <v>19</v>
      </c>
      <c r="G22" s="54"/>
      <c r="H22" s="54"/>
    </row>
    <row r="23" spans="1:8" ht="12.75">
      <c r="A23" s="43">
        <v>20</v>
      </c>
      <c r="B23" s="57" t="s">
        <v>197</v>
      </c>
      <c r="C23" s="57" t="s">
        <v>198</v>
      </c>
      <c r="D23" s="57" t="s">
        <v>199</v>
      </c>
      <c r="E23" s="57">
        <v>8207</v>
      </c>
      <c r="F23" s="43">
        <v>20</v>
      </c>
      <c r="G23" s="54"/>
      <c r="H23" s="54"/>
    </row>
    <row r="24" spans="1:8" ht="12.75">
      <c r="A24" s="43">
        <v>21</v>
      </c>
      <c r="B24" s="57" t="s">
        <v>200</v>
      </c>
      <c r="C24" s="57" t="s">
        <v>201</v>
      </c>
      <c r="D24" s="57" t="s">
        <v>202</v>
      </c>
      <c r="E24" s="57">
        <v>9926</v>
      </c>
      <c r="F24" s="43">
        <v>21</v>
      </c>
      <c r="G24" s="54"/>
      <c r="H24" s="54"/>
    </row>
    <row r="25" spans="1:8" ht="12.75">
      <c r="A25" s="43">
        <v>22</v>
      </c>
      <c r="B25" s="57" t="s">
        <v>203</v>
      </c>
      <c r="C25" s="57" t="s">
        <v>204</v>
      </c>
      <c r="D25" s="57" t="s">
        <v>205</v>
      </c>
      <c r="E25" s="57">
        <v>9464</v>
      </c>
      <c r="F25" s="43">
        <v>22</v>
      </c>
      <c r="G25" s="54"/>
      <c r="H25" s="54"/>
    </row>
    <row r="26" spans="1:8" ht="12.75">
      <c r="A26" s="43">
        <v>23</v>
      </c>
      <c r="B26" s="57" t="s">
        <v>206</v>
      </c>
      <c r="C26" s="57" t="s">
        <v>207</v>
      </c>
      <c r="D26" s="57" t="s">
        <v>208</v>
      </c>
      <c r="E26" s="57">
        <v>9931</v>
      </c>
      <c r="F26" s="43">
        <v>23</v>
      </c>
      <c r="G26" s="54"/>
      <c r="H26" s="54"/>
    </row>
    <row r="27" spans="1:8" ht="12.75">
      <c r="A27" s="43">
        <v>24</v>
      </c>
      <c r="B27" s="57" t="s">
        <v>209</v>
      </c>
      <c r="C27" s="57" t="s">
        <v>210</v>
      </c>
      <c r="D27" s="57" t="s">
        <v>211</v>
      </c>
      <c r="E27" s="57">
        <v>5244</v>
      </c>
      <c r="F27" s="43">
        <v>24</v>
      </c>
      <c r="G27" s="54"/>
      <c r="H27" s="54"/>
    </row>
    <row r="28" spans="1:8" ht="12.75">
      <c r="A28" s="43">
        <v>25</v>
      </c>
      <c r="B28" s="57" t="s">
        <v>212</v>
      </c>
      <c r="C28" s="57" t="s">
        <v>213</v>
      </c>
      <c r="D28" s="57" t="s">
        <v>214</v>
      </c>
      <c r="E28" s="57">
        <v>71</v>
      </c>
      <c r="F28" s="43">
        <v>25</v>
      </c>
      <c r="G28" s="54"/>
      <c r="H28" s="54"/>
    </row>
    <row r="29" spans="1:8" ht="12.75">
      <c r="A29" s="43">
        <v>26</v>
      </c>
      <c r="B29" s="57" t="s">
        <v>215</v>
      </c>
      <c r="C29" s="57" t="s">
        <v>216</v>
      </c>
      <c r="D29" s="57" t="s">
        <v>217</v>
      </c>
      <c r="E29" s="57">
        <v>336</v>
      </c>
      <c r="F29" s="43">
        <v>26</v>
      </c>
      <c r="G29" s="54"/>
      <c r="H29" s="54"/>
    </row>
    <row r="30" spans="1:8" ht="12.75">
      <c r="A30" s="43">
        <v>27</v>
      </c>
      <c r="B30" s="57" t="s">
        <v>218</v>
      </c>
      <c r="C30" s="57" t="s">
        <v>219</v>
      </c>
      <c r="D30" s="57" t="s">
        <v>220</v>
      </c>
      <c r="E30" s="57">
        <v>1295</v>
      </c>
      <c r="F30" s="43">
        <v>27</v>
      </c>
      <c r="G30" s="54"/>
      <c r="H30" s="54"/>
    </row>
    <row r="31" spans="1:8" ht="12.75">
      <c r="A31" s="43">
        <v>28</v>
      </c>
      <c r="B31" s="57" t="s">
        <v>221</v>
      </c>
      <c r="C31" s="57" t="s">
        <v>222</v>
      </c>
      <c r="D31" s="57" t="s">
        <v>223</v>
      </c>
      <c r="E31" s="57">
        <v>10639</v>
      </c>
      <c r="F31" s="43">
        <v>28</v>
      </c>
      <c r="G31" s="54"/>
      <c r="H31" s="54"/>
    </row>
    <row r="32" spans="1:8" ht="12.75">
      <c r="A32" s="43">
        <v>29</v>
      </c>
      <c r="B32" s="57" t="s">
        <v>224</v>
      </c>
      <c r="C32" s="57" t="s">
        <v>225</v>
      </c>
      <c r="D32" s="57" t="s">
        <v>226</v>
      </c>
      <c r="E32" s="57">
        <v>7710</v>
      </c>
      <c r="F32" s="43">
        <v>29</v>
      </c>
      <c r="G32" s="54"/>
      <c r="H32" s="54"/>
    </row>
    <row r="33" spans="1:8" ht="12.75">
      <c r="A33" s="43">
        <v>30</v>
      </c>
      <c r="B33" s="57" t="s">
        <v>227</v>
      </c>
      <c r="C33" s="57" t="s">
        <v>228</v>
      </c>
      <c r="D33" s="57" t="s">
        <v>229</v>
      </c>
      <c r="E33" s="57">
        <v>161</v>
      </c>
      <c r="F33" s="43">
        <v>30</v>
      </c>
      <c r="G33" s="54"/>
      <c r="H33" s="54"/>
    </row>
    <row r="34" spans="1:8" ht="12.75">
      <c r="A34" s="43">
        <v>31</v>
      </c>
      <c r="B34" s="57" t="s">
        <v>230</v>
      </c>
      <c r="C34" s="57" t="s">
        <v>216</v>
      </c>
      <c r="D34" s="57" t="s">
        <v>231</v>
      </c>
      <c r="E34" s="57">
        <v>299</v>
      </c>
      <c r="F34" s="43">
        <v>31</v>
      </c>
      <c r="G34" s="54"/>
      <c r="H34" s="54"/>
    </row>
    <row r="35" spans="1:8" ht="12.75">
      <c r="A35" s="43">
        <v>32</v>
      </c>
      <c r="B35" s="57" t="s">
        <v>232</v>
      </c>
      <c r="C35" s="57" t="s">
        <v>233</v>
      </c>
      <c r="D35" s="57" t="s">
        <v>234</v>
      </c>
      <c r="E35" s="57">
        <v>10266</v>
      </c>
      <c r="F35" s="43">
        <v>32</v>
      </c>
      <c r="G35" s="54"/>
      <c r="H35" s="54"/>
    </row>
    <row r="36" spans="1:8" ht="12.75">
      <c r="A36" s="43">
        <v>33</v>
      </c>
      <c r="B36" s="57" t="s">
        <v>235</v>
      </c>
      <c r="C36" s="57" t="s">
        <v>236</v>
      </c>
      <c r="D36" s="57" t="s">
        <v>237</v>
      </c>
      <c r="E36" s="57">
        <v>3451</v>
      </c>
      <c r="F36" s="43">
        <v>33</v>
      </c>
      <c r="G36" s="54"/>
      <c r="H36" s="54"/>
    </row>
    <row r="37" spans="1:8" ht="12.75">
      <c r="A37" s="43">
        <v>34</v>
      </c>
      <c r="B37" s="57" t="s">
        <v>238</v>
      </c>
      <c r="C37" s="57" t="s">
        <v>239</v>
      </c>
      <c r="D37" s="57" t="s">
        <v>240</v>
      </c>
      <c r="E37" s="57">
        <v>10411</v>
      </c>
      <c r="F37" s="43">
        <v>34</v>
      </c>
      <c r="G37" s="54"/>
      <c r="H37" s="54"/>
    </row>
    <row r="38" spans="1:8" ht="12.75">
      <c r="A38" s="43">
        <v>35</v>
      </c>
      <c r="B38" s="57" t="s">
        <v>241</v>
      </c>
      <c r="C38" s="57" t="s">
        <v>242</v>
      </c>
      <c r="D38" s="57" t="s">
        <v>243</v>
      </c>
      <c r="E38" s="57">
        <v>8887</v>
      </c>
      <c r="F38" s="43">
        <v>35</v>
      </c>
      <c r="G38" s="54"/>
      <c r="H38" s="54"/>
    </row>
    <row r="39" spans="1:8" ht="12.75">
      <c r="A39" s="43">
        <v>36</v>
      </c>
      <c r="B39" s="57" t="s">
        <v>244</v>
      </c>
      <c r="C39" s="57" t="s">
        <v>245</v>
      </c>
      <c r="D39" s="57" t="s">
        <v>246</v>
      </c>
      <c r="E39" s="57">
        <v>10265</v>
      </c>
      <c r="F39" s="43">
        <v>36</v>
      </c>
      <c r="G39" s="54"/>
      <c r="H39" s="54"/>
    </row>
    <row r="40" spans="1:8" ht="12.75">
      <c r="A40" s="43">
        <v>37</v>
      </c>
      <c r="B40" s="57" t="s">
        <v>247</v>
      </c>
      <c r="C40" s="57" t="s">
        <v>248</v>
      </c>
      <c r="D40" s="57" t="s">
        <v>249</v>
      </c>
      <c r="E40" s="57">
        <v>7668</v>
      </c>
      <c r="F40" s="43">
        <v>37</v>
      </c>
      <c r="G40" s="54"/>
      <c r="H40" s="54"/>
    </row>
    <row r="41" spans="1:8" ht="12.75">
      <c r="A41" s="43">
        <v>38</v>
      </c>
      <c r="B41" s="57" t="s">
        <v>250</v>
      </c>
      <c r="C41" s="57" t="s">
        <v>251</v>
      </c>
      <c r="D41" s="57" t="s">
        <v>252</v>
      </c>
      <c r="E41" s="57">
        <v>3667</v>
      </c>
      <c r="F41" s="43">
        <v>38</v>
      </c>
      <c r="G41" s="54"/>
      <c r="H41" s="54"/>
    </row>
    <row r="42" spans="1:8" ht="12.75">
      <c r="A42" s="43">
        <v>39</v>
      </c>
      <c r="B42" s="57" t="s">
        <v>253</v>
      </c>
      <c r="C42" s="57" t="s">
        <v>254</v>
      </c>
      <c r="D42" s="57" t="s">
        <v>255</v>
      </c>
      <c r="E42" s="57">
        <v>8412</v>
      </c>
      <c r="F42" s="43">
        <v>39</v>
      </c>
      <c r="G42" s="54"/>
      <c r="H42" s="54"/>
    </row>
    <row r="43" spans="1:8" ht="12.75">
      <c r="A43" s="43">
        <v>40</v>
      </c>
      <c r="B43" s="57" t="s">
        <v>256</v>
      </c>
      <c r="C43" s="57" t="s">
        <v>257</v>
      </c>
      <c r="D43" s="57" t="s">
        <v>258</v>
      </c>
      <c r="E43" s="57">
        <v>6237</v>
      </c>
      <c r="F43" s="43">
        <v>40</v>
      </c>
      <c r="G43" s="54"/>
      <c r="H43" s="54"/>
    </row>
    <row r="44" spans="1:8" ht="12.75">
      <c r="A44" s="43">
        <v>41</v>
      </c>
      <c r="B44" s="57" t="s">
        <v>259</v>
      </c>
      <c r="C44" s="57" t="s">
        <v>260</v>
      </c>
      <c r="D44" s="57" t="s">
        <v>261</v>
      </c>
      <c r="E44" s="57">
        <v>10248</v>
      </c>
      <c r="F44" s="43">
        <v>41</v>
      </c>
      <c r="G44" s="54"/>
      <c r="H44" s="54"/>
    </row>
    <row r="45" spans="1:8" ht="12.75">
      <c r="A45" s="43">
        <v>42</v>
      </c>
      <c r="B45" s="57" t="s">
        <v>262</v>
      </c>
      <c r="C45" s="57" t="s">
        <v>263</v>
      </c>
      <c r="D45" s="57" t="s">
        <v>264</v>
      </c>
      <c r="E45" s="57">
        <v>10412</v>
      </c>
      <c r="F45" s="43">
        <v>42</v>
      </c>
      <c r="G45" s="54"/>
      <c r="H45" s="54"/>
    </row>
    <row r="46" spans="1:8" ht="12.75">
      <c r="A46" s="43">
        <v>43</v>
      </c>
      <c r="B46" s="57" t="s">
        <v>265</v>
      </c>
      <c r="C46" s="57" t="s">
        <v>263</v>
      </c>
      <c r="D46" s="57" t="s">
        <v>266</v>
      </c>
      <c r="E46" s="57"/>
      <c r="F46" s="43">
        <v>43</v>
      </c>
      <c r="G46" s="54"/>
      <c r="H46" s="54"/>
    </row>
    <row r="47" spans="1:8" ht="12.75">
      <c r="A47" s="43">
        <v>44</v>
      </c>
      <c r="B47" s="57" t="s">
        <v>267</v>
      </c>
      <c r="C47" s="57" t="s">
        <v>267</v>
      </c>
      <c r="D47" s="57" t="s">
        <v>268</v>
      </c>
      <c r="E47" s="57">
        <v>0</v>
      </c>
      <c r="F47" s="43">
        <v>44</v>
      </c>
      <c r="G47" s="54"/>
      <c r="H47" s="54"/>
    </row>
    <row r="48" spans="1:8" ht="12.75">
      <c r="A48" s="43">
        <v>45</v>
      </c>
      <c r="B48" s="57" t="s">
        <v>267</v>
      </c>
      <c r="C48" s="57" t="s">
        <v>267</v>
      </c>
      <c r="D48" s="57" t="s">
        <v>268</v>
      </c>
      <c r="E48" s="57">
        <v>0</v>
      </c>
      <c r="F48" s="43">
        <v>45</v>
      </c>
      <c r="G48" s="54"/>
      <c r="H48" s="54"/>
    </row>
    <row r="49" spans="1:8" ht="12.75">
      <c r="A49" s="43">
        <v>46</v>
      </c>
      <c r="B49" s="57" t="s">
        <v>267</v>
      </c>
      <c r="C49" s="57" t="s">
        <v>267</v>
      </c>
      <c r="D49" s="57" t="s">
        <v>268</v>
      </c>
      <c r="E49" s="57">
        <v>0</v>
      </c>
      <c r="F49" s="43">
        <v>46</v>
      </c>
      <c r="G49" s="54"/>
      <c r="H49" s="54"/>
    </row>
    <row r="50" spans="1:8" ht="12.75">
      <c r="A50" s="43">
        <v>47</v>
      </c>
      <c r="B50" s="57" t="s">
        <v>267</v>
      </c>
      <c r="C50" s="57" t="s">
        <v>267</v>
      </c>
      <c r="D50" s="57" t="s">
        <v>268</v>
      </c>
      <c r="E50" s="57">
        <v>0</v>
      </c>
      <c r="F50" s="43">
        <v>47</v>
      </c>
      <c r="G50" s="54"/>
      <c r="H50" s="54"/>
    </row>
    <row r="51" spans="1:8" ht="12.75">
      <c r="A51" s="43">
        <v>48</v>
      </c>
      <c r="B51" s="57" t="s">
        <v>267</v>
      </c>
      <c r="C51" s="57" t="s">
        <v>267</v>
      </c>
      <c r="D51" s="57" t="s">
        <v>268</v>
      </c>
      <c r="E51" s="57">
        <v>0</v>
      </c>
      <c r="F51" s="43">
        <v>48</v>
      </c>
      <c r="G51" s="54"/>
      <c r="H51" s="54"/>
    </row>
    <row r="52" spans="1:5" ht="12.75">
      <c r="A52" s="43"/>
      <c r="B52" s="43"/>
      <c r="C52" s="43"/>
      <c r="E52" s="43"/>
    </row>
    <row r="53" spans="1:5" ht="12.75">
      <c r="A53" s="43"/>
      <c r="B53" s="43"/>
      <c r="C53" s="43"/>
      <c r="E53" s="43"/>
    </row>
  </sheetData>
  <sheetProtection formatCells="0" formatColumns="0" formatRows="0" insertHyperlinks="0" sort="0" autoFilter="0" pivotTables="0"/>
  <dataValidations count="1">
    <dataValidation type="list" allowBlank="1" showInputMessage="1" showErrorMessage="1" sqref="H4:H51">
      <formula1>"ja,ei"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213"/>
  <sheetViews>
    <sheetView zoomScalePageLayoutView="0" workbookViewId="0" topLeftCell="A31">
      <selection activeCell="S54" sqref="S54"/>
    </sheetView>
  </sheetViews>
  <sheetFormatPr defaultColWidth="9.140625" defaultRowHeight="12.75"/>
  <cols>
    <col min="1" max="1" width="2.7109375" style="1" customWidth="1"/>
    <col min="2" max="19" width="5.7109375" style="1" customWidth="1"/>
    <col min="20" max="20" width="3.57421875" style="1" bestFit="1" customWidth="1"/>
    <col min="21" max="22" width="9.140625" style="1" customWidth="1"/>
    <col min="23" max="28" width="8.8515625" style="0" customWidth="1"/>
    <col min="29" max="16384" width="9.140625" style="1" customWidth="1"/>
  </cols>
  <sheetData>
    <row r="1" spans="1:20" ht="15">
      <c r="A1" s="76" t="s">
        <v>132</v>
      </c>
      <c r="B1" s="77"/>
      <c r="C1" s="77"/>
      <c r="D1" s="77"/>
      <c r="E1" s="78"/>
      <c r="F1" s="36"/>
      <c r="G1" s="68"/>
      <c r="H1" s="68"/>
      <c r="I1" s="68"/>
      <c r="J1" s="68"/>
      <c r="K1" s="68"/>
      <c r="L1" s="68"/>
      <c r="M1" s="68"/>
      <c r="N1" s="68"/>
      <c r="O1" s="68"/>
      <c r="P1" s="69"/>
      <c r="Q1" s="62" t="s">
        <v>135</v>
      </c>
      <c r="R1" s="62"/>
      <c r="S1" s="62"/>
      <c r="T1" s="63"/>
    </row>
    <row r="2" spans="1:20" ht="12.75">
      <c r="A2" s="79" t="s">
        <v>133</v>
      </c>
      <c r="B2" s="80"/>
      <c r="C2" s="80"/>
      <c r="D2" s="80"/>
      <c r="E2" s="80"/>
      <c r="F2" s="70"/>
      <c r="G2" s="71"/>
      <c r="H2" s="71"/>
      <c r="I2" s="71"/>
      <c r="J2" s="71"/>
      <c r="K2" s="71"/>
      <c r="L2" s="71"/>
      <c r="M2" s="71"/>
      <c r="N2" s="71"/>
      <c r="O2" s="71"/>
      <c r="P2" s="72"/>
      <c r="Q2" s="64" t="s">
        <v>134</v>
      </c>
      <c r="R2" s="64"/>
      <c r="S2" s="64"/>
      <c r="T2" s="65"/>
    </row>
    <row r="3" spans="1:20" ht="12.75">
      <c r="A3" s="37"/>
      <c r="B3" s="81"/>
      <c r="C3" s="81"/>
      <c r="D3" s="81"/>
      <c r="E3" s="38"/>
      <c r="F3" s="73"/>
      <c r="G3" s="74"/>
      <c r="H3" s="74"/>
      <c r="I3" s="74"/>
      <c r="J3" s="74"/>
      <c r="K3" s="74"/>
      <c r="L3" s="74"/>
      <c r="M3" s="74"/>
      <c r="N3" s="74"/>
      <c r="O3" s="74"/>
      <c r="P3" s="75"/>
      <c r="Q3" s="66"/>
      <c r="R3" s="66"/>
      <c r="S3" s="66"/>
      <c r="T3" s="67"/>
    </row>
    <row r="5" spans="4:14" ht="12.75">
      <c r="D5" s="4">
        <v>1</v>
      </c>
      <c r="E5" s="58" t="str">
        <f>VLOOKUP(D5,Paigutus!$A$4:$D$51,4,FALSE)</f>
        <v>Allan Salla</v>
      </c>
      <c r="F5" s="58"/>
      <c r="G5" s="58"/>
      <c r="K5" s="61" t="s">
        <v>0</v>
      </c>
      <c r="L5" s="61"/>
      <c r="M5" s="61"/>
      <c r="N5" s="61"/>
    </row>
    <row r="6" spans="1:10" ht="12.75">
      <c r="A6" s="4">
        <v>32</v>
      </c>
      <c r="B6" s="58" t="str">
        <f>VLOOKUP(A6,Paigutus!$A$4:$D$51,4,FALSE)</f>
        <v>Egle Hiius</v>
      </c>
      <c r="C6" s="58"/>
      <c r="D6" s="58"/>
      <c r="G6" s="5">
        <v>117</v>
      </c>
      <c r="H6" s="59" t="str">
        <f>IF(Mängud!E18="","",Mängud!E18)</f>
        <v>Allan Salla</v>
      </c>
      <c r="I6" s="58"/>
      <c r="J6" s="58"/>
    </row>
    <row r="7" spans="4:10" ht="12.75">
      <c r="D7" s="5">
        <v>101</v>
      </c>
      <c r="E7" s="59" t="str">
        <f>IF(Mängud!E2="","",Mängud!E2)</f>
        <v>Raivo Roots</v>
      </c>
      <c r="F7" s="58"/>
      <c r="G7" s="60"/>
      <c r="H7" s="6"/>
      <c r="I7" s="20" t="str">
        <f>IF(Mängud!F18="","",Mängud!F18)</f>
        <v>3:1</v>
      </c>
      <c r="J7" s="5"/>
    </row>
    <row r="8" spans="1:13" ht="12.75">
      <c r="A8" s="4">
        <v>33</v>
      </c>
      <c r="B8" s="58" t="str">
        <f>VLOOKUP(A8,Paigutus!$A$4:$D$51,4,FALSE)</f>
        <v>Raivo Roots</v>
      </c>
      <c r="C8" s="58"/>
      <c r="D8" s="60"/>
      <c r="E8" s="6"/>
      <c r="F8" s="20" t="str">
        <f>IF(Mängud!F2="","",Mängud!F2)</f>
        <v>3:0</v>
      </c>
      <c r="J8" s="3">
        <v>149</v>
      </c>
      <c r="K8" s="59" t="str">
        <f>IF(Mängud!E50="","",Mängud!E50)</f>
        <v>Allan Salla</v>
      </c>
      <c r="L8" s="58"/>
      <c r="M8" s="58"/>
    </row>
    <row r="9" spans="4:13" ht="12.75">
      <c r="D9" s="4">
        <v>16</v>
      </c>
      <c r="E9" s="58" t="str">
        <f>VLOOKUP(D9,Paigutus!$A$4:$D$51,4,FALSE)</f>
        <v>Heikki Sool</v>
      </c>
      <c r="F9" s="58"/>
      <c r="G9" s="58"/>
      <c r="J9" s="3"/>
      <c r="K9" s="6"/>
      <c r="L9" s="20" t="str">
        <f>IF(Mängud!F50="","",Mängud!F50)</f>
        <v>3:1</v>
      </c>
      <c r="M9" s="5"/>
    </row>
    <row r="10" spans="1:13" ht="12.75">
      <c r="A10" s="4">
        <v>17</v>
      </c>
      <c r="B10" s="58" t="str">
        <f>VLOOKUP(A10,Paigutus!$A$4:$D$51,4,FALSE)</f>
        <v>Marika Kotka</v>
      </c>
      <c r="C10" s="58"/>
      <c r="D10" s="58"/>
      <c r="G10" s="5">
        <v>118</v>
      </c>
      <c r="H10" s="59" t="str">
        <f>IF(Mängud!E19="","",Mängud!E19)</f>
        <v>Heikki Sool</v>
      </c>
      <c r="I10" s="58"/>
      <c r="J10" s="60"/>
      <c r="M10" s="3"/>
    </row>
    <row r="11" spans="2:13" ht="12.75">
      <c r="B11" s="8"/>
      <c r="C11" s="8"/>
      <c r="D11" s="5">
        <v>102</v>
      </c>
      <c r="E11" s="59" t="str">
        <f>IF(Mängud!E3="","",Mängud!E3)</f>
        <v>Marika Kotka</v>
      </c>
      <c r="F11" s="58"/>
      <c r="G11" s="60"/>
      <c r="H11" s="6"/>
      <c r="I11" s="20" t="str">
        <f>IF(Mängud!F19="","",Mängud!F19)</f>
        <v>3:1</v>
      </c>
      <c r="M11" s="3"/>
    </row>
    <row r="12" spans="1:16" ht="12.75">
      <c r="A12" s="9">
        <v>48</v>
      </c>
      <c r="B12" s="58" t="str">
        <f>VLOOKUP(A12,Paigutus!$A$4:$D$51,4,FALSE)</f>
        <v>Bye Bye</v>
      </c>
      <c r="C12" s="58"/>
      <c r="D12" s="60"/>
      <c r="E12" s="6"/>
      <c r="F12" s="20" t="str">
        <f>IF(Mängud!F3="","",Mängud!F3)</f>
        <v>w.o.</v>
      </c>
      <c r="M12" s="3">
        <v>173</v>
      </c>
      <c r="N12" s="59" t="str">
        <f>IF(Mängud!E74="","",Mängud!E74)</f>
        <v>Allan Salla</v>
      </c>
      <c r="O12" s="58"/>
      <c r="P12" s="58"/>
    </row>
    <row r="13" spans="4:16" ht="12.75">
      <c r="D13" s="4">
        <v>9</v>
      </c>
      <c r="E13" s="58" t="str">
        <f>VLOOKUP(D13,Paigutus!$A$4:$D$51,4,FALSE)</f>
        <v>Amanda Hallik</v>
      </c>
      <c r="F13" s="58"/>
      <c r="G13" s="58"/>
      <c r="M13" s="3"/>
      <c r="N13" s="6"/>
      <c r="O13" s="20" t="str">
        <f>IF(Mängud!F74="","",Mängud!F74)</f>
        <v>3:0</v>
      </c>
      <c r="P13" s="5"/>
    </row>
    <row r="14" spans="1:16" ht="12.75">
      <c r="A14" s="4">
        <v>24</v>
      </c>
      <c r="B14" s="58" t="str">
        <f>VLOOKUP(A14,Paigutus!$A$4:$D$51,4,FALSE)</f>
        <v>Aleksandr Sokirjanski</v>
      </c>
      <c r="C14" s="58"/>
      <c r="D14" s="58"/>
      <c r="G14" s="5">
        <v>119</v>
      </c>
      <c r="H14" s="59" t="str">
        <f>IF(Mängud!E20="","",Mängud!E20)</f>
        <v>Amanda Hallik</v>
      </c>
      <c r="I14" s="58"/>
      <c r="J14" s="58"/>
      <c r="M14" s="3"/>
      <c r="P14" s="3"/>
    </row>
    <row r="15" spans="4:16" ht="12.75">
      <c r="D15" s="5">
        <v>103</v>
      </c>
      <c r="E15" s="59" t="str">
        <f>IF(Mängud!E4="","",Mängud!E4)</f>
        <v>Aleksandr Sokirjanski</v>
      </c>
      <c r="F15" s="58"/>
      <c r="G15" s="60"/>
      <c r="H15" s="6"/>
      <c r="I15" s="20" t="str">
        <f>IF(Mängud!F20="","",Mängud!F20)</f>
        <v>3:0</v>
      </c>
      <c r="J15" s="5"/>
      <c r="M15" s="3"/>
      <c r="P15" s="3"/>
    </row>
    <row r="16" spans="1:16" ht="12.75">
      <c r="A16" s="4">
        <v>41</v>
      </c>
      <c r="B16" s="58" t="str">
        <f>VLOOKUP(A16,Paigutus!$A$4:$D$51,4,FALSE)</f>
        <v>Andi Maasalu</v>
      </c>
      <c r="C16" s="58"/>
      <c r="D16" s="60"/>
      <c r="E16" s="6"/>
      <c r="F16" s="20" t="str">
        <f>IF(Mängud!F4="","",Mängud!F4)</f>
        <v>3:1</v>
      </c>
      <c r="J16" s="3">
        <v>150</v>
      </c>
      <c r="K16" s="59" t="str">
        <f>IF(Mängud!E51="","",Mängud!E51)</f>
        <v>Jaanus Lokotar</v>
      </c>
      <c r="L16" s="58"/>
      <c r="M16" s="60"/>
      <c r="P16" s="3"/>
    </row>
    <row r="17" spans="4:16" ht="12.75">
      <c r="D17" s="4">
        <v>8</v>
      </c>
      <c r="E17" s="58" t="str">
        <f>VLOOKUP(D17,Paigutus!$A$4:$D$51,4,FALSE)</f>
        <v>Jaanus Lokotar</v>
      </c>
      <c r="F17" s="58"/>
      <c r="G17" s="58"/>
      <c r="J17" s="3"/>
      <c r="K17" s="6"/>
      <c r="L17" s="20" t="str">
        <f>IF(Mängud!F51="","",Mängud!F51)</f>
        <v>3:1</v>
      </c>
      <c r="P17" s="3"/>
    </row>
    <row r="18" spans="1:16" ht="12.75">
      <c r="A18" s="4">
        <v>25</v>
      </c>
      <c r="B18" s="58" t="str">
        <f>VLOOKUP(A18,Paigutus!$A$4:$D$51,4,FALSE)</f>
        <v>Ene Laur</v>
      </c>
      <c r="C18" s="58"/>
      <c r="D18" s="58"/>
      <c r="G18" s="5">
        <v>120</v>
      </c>
      <c r="H18" s="59" t="str">
        <f>IF(Mängud!E21="","",Mängud!E21)</f>
        <v>Jaanus Lokotar</v>
      </c>
      <c r="I18" s="58"/>
      <c r="J18" s="60"/>
      <c r="P18" s="3"/>
    </row>
    <row r="19" spans="4:16" ht="12.75">
      <c r="D19" s="5">
        <v>104</v>
      </c>
      <c r="E19" s="59" t="str">
        <f>IF(Mängud!E5="","",Mängud!E5)</f>
        <v>Riho Strazev</v>
      </c>
      <c r="F19" s="58"/>
      <c r="G19" s="60"/>
      <c r="H19" s="6"/>
      <c r="I19" s="20" t="str">
        <f>IF(Mängud!F21="","",Mängud!F21)</f>
        <v>3:1</v>
      </c>
      <c r="P19" s="3"/>
    </row>
    <row r="20" spans="1:19" ht="12.75">
      <c r="A20" s="4">
        <v>40</v>
      </c>
      <c r="B20" s="58" t="str">
        <f>VLOOKUP(A20,Paigutus!$A$4:$D$51,4,FALSE)</f>
        <v>Riho Strazev</v>
      </c>
      <c r="C20" s="58"/>
      <c r="D20" s="60"/>
      <c r="E20" s="6"/>
      <c r="F20" s="20" t="str">
        <f>IF(Mängud!F5="","",Mängud!F5)</f>
        <v>3:0</v>
      </c>
      <c r="P20" s="3">
        <v>205</v>
      </c>
      <c r="Q20" s="59" t="str">
        <f>IF(Mängud!E106="","",Mängud!E106)</f>
        <v>Allan Salla</v>
      </c>
      <c r="R20" s="58"/>
      <c r="S20" s="58"/>
    </row>
    <row r="21" spans="4:19" ht="12.75">
      <c r="D21" s="4">
        <v>5</v>
      </c>
      <c r="E21" s="58" t="str">
        <f>VLOOKUP(D21,Paigutus!$A$4:$D$51,4,FALSE)</f>
        <v>Heino Kruusement</v>
      </c>
      <c r="F21" s="58"/>
      <c r="G21" s="58"/>
      <c r="P21" s="3"/>
      <c r="Q21" s="6"/>
      <c r="R21" s="20" t="str">
        <f>IF(Mängud!F106="","",Mängud!F106)</f>
        <v>3:0</v>
      </c>
      <c r="S21" s="5"/>
    </row>
    <row r="22" spans="1:19" ht="12.75">
      <c r="A22" s="4">
        <v>28</v>
      </c>
      <c r="B22" s="58" t="str">
        <f>VLOOKUP(A22,Paigutus!$A$4:$D$51,4,FALSE)</f>
        <v>Anatoli Zapunov</v>
      </c>
      <c r="C22" s="58"/>
      <c r="D22" s="58"/>
      <c r="G22" s="5">
        <v>121</v>
      </c>
      <c r="H22" s="59" t="str">
        <f>IF(Mängud!E22="","",Mängud!E22)</f>
        <v>Heino Kruusement</v>
      </c>
      <c r="I22" s="58"/>
      <c r="J22" s="58"/>
      <c r="P22" s="3"/>
      <c r="S22" s="3"/>
    </row>
    <row r="23" spans="4:19" ht="12.75">
      <c r="D23" s="5">
        <v>105</v>
      </c>
      <c r="E23" s="59" t="str">
        <f>IF(Mängud!E6="","",Mängud!E6)</f>
        <v>Anatoli Zapunov</v>
      </c>
      <c r="F23" s="58"/>
      <c r="G23" s="60"/>
      <c r="H23" s="6"/>
      <c r="I23" s="20" t="str">
        <f>IF(Mängud!F22="","",Mängud!F22)</f>
        <v>3:0</v>
      </c>
      <c r="J23" s="5"/>
      <c r="P23" s="3"/>
      <c r="S23" s="3"/>
    </row>
    <row r="24" spans="1:19" ht="12.75">
      <c r="A24" s="4">
        <v>37</v>
      </c>
      <c r="B24" s="58" t="str">
        <f>VLOOKUP(A24,Paigutus!$A$4:$D$51,4,FALSE)</f>
        <v>Erika Seffer-müller</v>
      </c>
      <c r="C24" s="58"/>
      <c r="D24" s="60"/>
      <c r="E24" s="6"/>
      <c r="F24" s="20" t="str">
        <f>IF(Mängud!F6="","",Mängud!F6)</f>
        <v>3:0</v>
      </c>
      <c r="J24" s="3">
        <v>151</v>
      </c>
      <c r="K24" s="59" t="str">
        <f>IF(Mängud!E52="","",Mängud!E52)</f>
        <v>Heino Kruusement</v>
      </c>
      <c r="L24" s="58"/>
      <c r="M24" s="58"/>
      <c r="P24" s="3"/>
      <c r="S24" s="3"/>
    </row>
    <row r="25" spans="4:19" ht="12.75">
      <c r="D25" s="4">
        <v>12</v>
      </c>
      <c r="E25" s="58" t="str">
        <f>VLOOKUP(D25,Paigutus!$A$4:$D$51,4,FALSE)</f>
        <v>Ain Raid</v>
      </c>
      <c r="F25" s="58"/>
      <c r="G25" s="58"/>
      <c r="J25" s="3"/>
      <c r="K25" s="6"/>
      <c r="L25" s="20" t="str">
        <f>IF(Mängud!F52="","",Mängud!F52)</f>
        <v>3:0</v>
      </c>
      <c r="M25" s="5"/>
      <c r="P25" s="3"/>
      <c r="S25" s="3"/>
    </row>
    <row r="26" spans="1:19" ht="12.75">
      <c r="A26" s="4">
        <v>21</v>
      </c>
      <c r="B26" s="58" t="str">
        <f>VLOOKUP(A26,Paigutus!$A$4:$D$51,4,FALSE)</f>
        <v>Enrico Kozintsev</v>
      </c>
      <c r="C26" s="58"/>
      <c r="D26" s="58"/>
      <c r="G26" s="5">
        <v>122</v>
      </c>
      <c r="H26" s="59" t="str">
        <f>IF(Mängud!E23="","",Mängud!E23)</f>
        <v>Ain Raid</v>
      </c>
      <c r="I26" s="58"/>
      <c r="J26" s="60"/>
      <c r="M26" s="3"/>
      <c r="P26" s="3"/>
      <c r="S26" s="3"/>
    </row>
    <row r="27" spans="4:19" ht="12.75">
      <c r="D27" s="5">
        <v>106</v>
      </c>
      <c r="E27" s="59" t="str">
        <f>IF(Mängud!E7="","",Mängud!E7)</f>
        <v>Enrico Kozintsev</v>
      </c>
      <c r="F27" s="58"/>
      <c r="G27" s="60"/>
      <c r="H27" s="6"/>
      <c r="I27" s="20" t="str">
        <f>IF(Mängud!F23="","",Mängud!F23)</f>
        <v>3:0</v>
      </c>
      <c r="M27" s="3"/>
      <c r="P27" s="3"/>
      <c r="S27" s="3"/>
    </row>
    <row r="28" spans="1:19" ht="12.75">
      <c r="A28" s="4">
        <v>44</v>
      </c>
      <c r="B28" s="58" t="str">
        <f>VLOOKUP(A28,Paigutus!$A$4:$D$51,4,FALSE)</f>
        <v>Bye Bye</v>
      </c>
      <c r="C28" s="58"/>
      <c r="D28" s="60"/>
      <c r="E28" s="6"/>
      <c r="F28" s="20" t="str">
        <f>IF(Mängud!F7="","",Mängud!F7)</f>
        <v>w.o.</v>
      </c>
      <c r="M28" s="3">
        <v>174</v>
      </c>
      <c r="N28" s="59" t="str">
        <f>IF(Mängud!E75="","",Mängud!E75)</f>
        <v>Heino Kruusement</v>
      </c>
      <c r="O28" s="58"/>
      <c r="P28" s="60"/>
      <c r="S28" s="3"/>
    </row>
    <row r="29" spans="4:19" ht="12.75">
      <c r="D29" s="4">
        <v>13</v>
      </c>
      <c r="E29" s="58" t="str">
        <f>VLOOKUP(D29,Paigutus!$A$4:$D$51,4,FALSE)</f>
        <v>Sandra Prikk</v>
      </c>
      <c r="F29" s="58"/>
      <c r="G29" s="58"/>
      <c r="M29" s="3"/>
      <c r="N29" s="6"/>
      <c r="O29" s="20" t="str">
        <f>IF(Mängud!F75="","",Mängud!F75)</f>
        <v>3:0</v>
      </c>
      <c r="S29" s="3"/>
    </row>
    <row r="30" spans="1:19" ht="12.75">
      <c r="A30" s="4">
        <v>20</v>
      </c>
      <c r="B30" s="58" t="str">
        <f>VLOOKUP(A30,Paigutus!$A$4:$D$51,4,FALSE)</f>
        <v>Arvi Merigan</v>
      </c>
      <c r="C30" s="58"/>
      <c r="D30" s="58"/>
      <c r="G30" s="5">
        <v>123</v>
      </c>
      <c r="H30" s="59" t="str">
        <f>IF(Mängud!E24="","",Mängud!E24)</f>
        <v>Arvi Merigan</v>
      </c>
      <c r="I30" s="58"/>
      <c r="J30" s="58"/>
      <c r="M30" s="3"/>
      <c r="S30" s="3"/>
    </row>
    <row r="31" spans="4:19" ht="12.75">
      <c r="D31" s="5">
        <v>107</v>
      </c>
      <c r="E31" s="59" t="str">
        <f>IF(Mängud!E8="","",Mängud!E8)</f>
        <v>Arvi Merigan</v>
      </c>
      <c r="F31" s="58"/>
      <c r="G31" s="60"/>
      <c r="H31" s="6"/>
      <c r="I31" s="20" t="str">
        <f>IF(Mängud!F24="","",Mängud!F24)</f>
        <v>3:1</v>
      </c>
      <c r="J31" s="5"/>
      <c r="M31" s="3"/>
      <c r="S31" s="3"/>
    </row>
    <row r="32" spans="1:19" ht="12.75">
      <c r="A32" s="4">
        <v>45</v>
      </c>
      <c r="B32" s="58" t="str">
        <f>VLOOKUP(A32,Paigutus!$A$4:$D$51,4,FALSE)</f>
        <v>Bye Bye</v>
      </c>
      <c r="C32" s="58"/>
      <c r="D32" s="60"/>
      <c r="E32" s="6"/>
      <c r="F32" s="20" t="str">
        <f>IF(Mängud!F8="","",Mängud!F8)</f>
        <v>w.o.</v>
      </c>
      <c r="J32" s="3">
        <v>152</v>
      </c>
      <c r="K32" s="59" t="str">
        <f>IF(Mängud!E53="","",Mängud!E53)</f>
        <v>Imre Korsen</v>
      </c>
      <c r="L32" s="58"/>
      <c r="M32" s="60"/>
      <c r="S32" s="3"/>
    </row>
    <row r="33" spans="4:19" ht="12.75">
      <c r="D33" s="4">
        <v>4</v>
      </c>
      <c r="E33" s="58" t="str">
        <f>VLOOKUP(D33,Paigutus!$A$4:$D$51,4,FALSE)</f>
        <v>Imre Korsen</v>
      </c>
      <c r="F33" s="58"/>
      <c r="G33" s="58"/>
      <c r="J33" s="3"/>
      <c r="K33" s="6"/>
      <c r="L33" s="20" t="str">
        <f>IF(Mängud!F53="","",Mängud!F53)</f>
        <v>3:2</v>
      </c>
      <c r="S33" s="3"/>
    </row>
    <row r="34" spans="1:19" ht="12.75">
      <c r="A34" s="4">
        <v>29</v>
      </c>
      <c r="B34" s="58" t="str">
        <f>VLOOKUP(A34,Paigutus!$A$4:$D$51,4,FALSE)</f>
        <v>Mati Türk</v>
      </c>
      <c r="C34" s="58"/>
      <c r="D34" s="58"/>
      <c r="G34" s="5">
        <v>124</v>
      </c>
      <c r="H34" s="59" t="str">
        <f>IF(Mängud!E25="","",Mängud!E25)</f>
        <v>Imre Korsen</v>
      </c>
      <c r="I34" s="58"/>
      <c r="J34" s="60"/>
      <c r="S34" s="3"/>
    </row>
    <row r="35" spans="4:19" ht="12.75">
      <c r="D35" s="5">
        <v>108</v>
      </c>
      <c r="E35" s="59" t="str">
        <f>IF(Mängud!E9="","",Mängud!E9)</f>
        <v>Mati Türk</v>
      </c>
      <c r="F35" s="58"/>
      <c r="G35" s="60"/>
      <c r="H35" s="6"/>
      <c r="I35" s="20" t="str">
        <f>IF(Mängud!F25="","",Mängud!F25)</f>
        <v>3:0</v>
      </c>
      <c r="S35" s="3"/>
    </row>
    <row r="36" spans="1:20" ht="12.75">
      <c r="A36" s="4">
        <v>36</v>
      </c>
      <c r="B36" s="58" t="str">
        <f>VLOOKUP(A36,Paigutus!$A$4:$D$51,4,FALSE)</f>
        <v>Anneli Mälksoo</v>
      </c>
      <c r="C36" s="58"/>
      <c r="D36" s="60"/>
      <c r="E36" s="6"/>
      <c r="F36" s="20" t="str">
        <f>IF(Mängud!F9="","",Mängud!F9)</f>
        <v>3:1</v>
      </c>
      <c r="P36" s="10" t="s">
        <v>5</v>
      </c>
      <c r="Q36" s="58" t="str">
        <f>IF(Mängud!E136="","",Mängud!E136)</f>
        <v>Allan Salla</v>
      </c>
      <c r="R36" s="58"/>
      <c r="S36" s="60"/>
      <c r="T36" s="14">
        <v>235</v>
      </c>
    </row>
    <row r="37" spans="4:19" ht="12.75">
      <c r="D37" s="4">
        <v>3</v>
      </c>
      <c r="E37" s="58" t="str">
        <f>VLOOKUP(D37,Paigutus!$A$4:$D$51,4,FALSE)</f>
        <v>Vladyslav Rybachok</v>
      </c>
      <c r="F37" s="58"/>
      <c r="G37" s="58"/>
      <c r="Q37" s="6"/>
      <c r="R37" s="20" t="str">
        <f>IF(Mängud!F136="","",Mängud!F136)</f>
        <v>3:1</v>
      </c>
      <c r="S37" s="5"/>
    </row>
    <row r="38" spans="1:19" ht="12.75">
      <c r="A38" s="4">
        <v>30</v>
      </c>
      <c r="B38" s="58" t="str">
        <f>VLOOKUP(A38,Paigutus!$A$4:$D$51,4,FALSE)</f>
        <v>Aleksander Tuhkanen</v>
      </c>
      <c r="C38" s="58"/>
      <c r="D38" s="58"/>
      <c r="G38" s="5">
        <v>125</v>
      </c>
      <c r="H38" s="59" t="str">
        <f>IF(Mängud!E26="","",Mängud!E26)</f>
        <v>Vladyslav Rybachok</v>
      </c>
      <c r="I38" s="58"/>
      <c r="J38" s="58"/>
      <c r="S38" s="3"/>
    </row>
    <row r="39" spans="4:19" ht="12.75">
      <c r="D39" s="5">
        <v>109</v>
      </c>
      <c r="E39" s="59" t="str">
        <f>IF(Mängud!E10="","",Mängud!E10)</f>
        <v>Neverly Lukas</v>
      </c>
      <c r="F39" s="58"/>
      <c r="G39" s="60"/>
      <c r="H39" s="6"/>
      <c r="I39" s="20" t="str">
        <f>IF(Mängud!F26="","",Mängud!F26)</f>
        <v>3:0</v>
      </c>
      <c r="J39" s="5"/>
      <c r="S39" s="3"/>
    </row>
    <row r="40" spans="1:19" ht="12.75">
      <c r="A40" s="4">
        <v>35</v>
      </c>
      <c r="B40" s="58" t="str">
        <f>VLOOKUP(A40,Paigutus!$A$4:$D$51,4,FALSE)</f>
        <v>Neverly Lukas</v>
      </c>
      <c r="C40" s="58"/>
      <c r="D40" s="60"/>
      <c r="E40" s="6"/>
      <c r="F40" s="20" t="str">
        <f>IF(Mängud!F10="","",Mängud!F10)</f>
        <v>3:2</v>
      </c>
      <c r="J40" s="3">
        <v>153</v>
      </c>
      <c r="K40" s="59" t="str">
        <f>IF(Mängud!E54="","",Mängud!E54)</f>
        <v>Vladyslav Rybachok</v>
      </c>
      <c r="L40" s="58"/>
      <c r="M40" s="58"/>
      <c r="S40" s="3"/>
    </row>
    <row r="41" spans="4:19" ht="12.75">
      <c r="D41" s="4">
        <v>14</v>
      </c>
      <c r="E41" s="58" t="str">
        <f>VLOOKUP(D41,Paigutus!$A$4:$D$51,4,FALSE)</f>
        <v>Raigo Rommot</v>
      </c>
      <c r="F41" s="58"/>
      <c r="G41" s="58"/>
      <c r="J41" s="3"/>
      <c r="K41" s="6"/>
      <c r="L41" s="20" t="str">
        <f>IF(Mängud!F54="","",Mängud!F54)</f>
        <v>3:0</v>
      </c>
      <c r="M41" s="5"/>
      <c r="S41" s="3"/>
    </row>
    <row r="42" spans="1:19" ht="12.75">
      <c r="A42" s="4">
        <v>19</v>
      </c>
      <c r="B42" s="58" t="str">
        <f>VLOOKUP(A42,Paigutus!$A$4:$D$51,4,FALSE)</f>
        <v>Kristi Ernits</v>
      </c>
      <c r="C42" s="58"/>
      <c r="D42" s="58"/>
      <c r="G42" s="5">
        <v>126</v>
      </c>
      <c r="H42" s="59" t="str">
        <f>IF(Mängud!E27="","",Mängud!E27)</f>
        <v>Kristi Ernits</v>
      </c>
      <c r="I42" s="58"/>
      <c r="J42" s="60"/>
      <c r="M42" s="3"/>
      <c r="S42" s="3"/>
    </row>
    <row r="43" spans="1:19" ht="12.75">
      <c r="A43" s="11"/>
      <c r="D43" s="5">
        <v>110</v>
      </c>
      <c r="E43" s="59" t="str">
        <f>IF(Mängud!E11="","",Mängud!E11)</f>
        <v>Kristi Ernits</v>
      </c>
      <c r="F43" s="58"/>
      <c r="G43" s="60"/>
      <c r="H43" s="6"/>
      <c r="I43" s="20" t="str">
        <f>IF(Mängud!F27="","",Mängud!F27)</f>
        <v>3:2</v>
      </c>
      <c r="M43" s="3"/>
      <c r="S43" s="3"/>
    </row>
    <row r="44" spans="1:19" ht="12.75">
      <c r="A44" s="4">
        <v>46</v>
      </c>
      <c r="B44" s="58" t="str">
        <f>VLOOKUP(A44,Paigutus!$A$4:$D$51,4,FALSE)</f>
        <v>Bye Bye</v>
      </c>
      <c r="C44" s="58"/>
      <c r="D44" s="60"/>
      <c r="E44" s="6"/>
      <c r="F44" s="20" t="str">
        <f>IF(Mängud!F11="","",Mängud!F11)</f>
        <v>w.o.</v>
      </c>
      <c r="M44" s="3">
        <v>175</v>
      </c>
      <c r="N44" s="59" t="str">
        <f>IF(Mängud!E76="","",Mängud!E76)</f>
        <v>Eduard Virkunen</v>
      </c>
      <c r="O44" s="58"/>
      <c r="P44" s="58"/>
      <c r="S44" s="3"/>
    </row>
    <row r="45" spans="4:19" ht="12.75">
      <c r="D45" s="4">
        <v>11</v>
      </c>
      <c r="E45" s="58" t="str">
        <f>VLOOKUP(D45,Paigutus!$A$4:$D$51,4,FALSE)</f>
        <v>Kalju Kalda</v>
      </c>
      <c r="F45" s="58"/>
      <c r="G45" s="58"/>
      <c r="M45" s="3"/>
      <c r="N45" s="6"/>
      <c r="O45" s="20" t="str">
        <f>IF(Mängud!F76="","",Mängud!F76)</f>
        <v>3:0</v>
      </c>
      <c r="P45" s="5"/>
      <c r="S45" s="3"/>
    </row>
    <row r="46" spans="1:19" ht="12.75">
      <c r="A46" s="4">
        <v>22</v>
      </c>
      <c r="B46" s="58" t="str">
        <f>VLOOKUP(A46,Paigutus!$A$4:$D$51,4,FALSE)</f>
        <v>Alex Rahuoja</v>
      </c>
      <c r="C46" s="58"/>
      <c r="D46" s="58"/>
      <c r="G46" s="5">
        <v>127</v>
      </c>
      <c r="H46" s="59" t="str">
        <f>IF(Mängud!E28="","",Mängud!E28)</f>
        <v>Kalju Kalda</v>
      </c>
      <c r="I46" s="58"/>
      <c r="J46" s="58"/>
      <c r="M46" s="3"/>
      <c r="P46" s="3"/>
      <c r="S46" s="3"/>
    </row>
    <row r="47" spans="4:19" ht="12.75">
      <c r="D47" s="5">
        <v>111</v>
      </c>
      <c r="E47" s="59" t="str">
        <f>IF(Mängud!E12="","",Mängud!E12)</f>
        <v>Alex Rahuoja</v>
      </c>
      <c r="F47" s="58"/>
      <c r="G47" s="60"/>
      <c r="H47" s="6"/>
      <c r="I47" s="20" t="str">
        <f>IF(Mängud!F28="","",Mängud!F28)</f>
        <v>3:1</v>
      </c>
      <c r="J47" s="5"/>
      <c r="M47" s="3"/>
      <c r="P47" s="3"/>
      <c r="S47" s="3"/>
    </row>
    <row r="48" spans="1:19" ht="12.75">
      <c r="A48" s="4">
        <v>43</v>
      </c>
      <c r="B48" s="58" t="str">
        <f>VLOOKUP(A48,Paigutus!$A$4:$D$51,4,FALSE)</f>
        <v>Larissa Lill</v>
      </c>
      <c r="C48" s="58"/>
      <c r="D48" s="60"/>
      <c r="E48" s="6"/>
      <c r="F48" s="20" t="str">
        <f>IF(Mängud!F12="","",Mängud!F12)</f>
        <v>3:0</v>
      </c>
      <c r="J48" s="3">
        <v>154</v>
      </c>
      <c r="K48" s="59" t="str">
        <f>IF(Mängud!E55="","",Mängud!E55)</f>
        <v>Eduard Virkunen</v>
      </c>
      <c r="L48" s="58"/>
      <c r="M48" s="60"/>
      <c r="P48" s="3"/>
      <c r="S48" s="3"/>
    </row>
    <row r="49" spans="4:19" ht="12.75">
      <c r="D49" s="4">
        <v>6</v>
      </c>
      <c r="E49" s="58" t="str">
        <f>VLOOKUP(D49,Paigutus!$A$4:$D$51,4,FALSE)</f>
        <v>Eduard Virkunen</v>
      </c>
      <c r="F49" s="58"/>
      <c r="G49" s="58"/>
      <c r="J49" s="3"/>
      <c r="K49" s="6"/>
      <c r="L49" s="20" t="str">
        <f>IF(Mängud!F55="","",Mängud!F55)</f>
        <v>3:1</v>
      </c>
      <c r="P49" s="3"/>
      <c r="S49" s="3"/>
    </row>
    <row r="50" spans="1:19" ht="12.75">
      <c r="A50" s="4">
        <v>27</v>
      </c>
      <c r="B50" s="58" t="str">
        <f>VLOOKUP(A50,Paigutus!$A$4:$D$51,4,FALSE)</f>
        <v>Aili Kuldkepp</v>
      </c>
      <c r="C50" s="58"/>
      <c r="D50" s="58"/>
      <c r="G50" s="5">
        <v>128</v>
      </c>
      <c r="H50" s="59" t="str">
        <f>IF(Mängud!E29="","",Mängud!E29)</f>
        <v>Eduard Virkunen</v>
      </c>
      <c r="I50" s="58"/>
      <c r="J50" s="60"/>
      <c r="P50" s="3"/>
      <c r="S50" s="3"/>
    </row>
    <row r="51" spans="4:19" ht="12.75">
      <c r="D51" s="5">
        <v>112</v>
      </c>
      <c r="E51" s="59" t="str">
        <f>IF(Mängud!E13="","",Mängud!E13)</f>
        <v>Aili Kuldkepp</v>
      </c>
      <c r="F51" s="58"/>
      <c r="G51" s="60"/>
      <c r="H51" s="6"/>
      <c r="I51" s="20" t="str">
        <f>IF(Mängud!F29="","",Mängud!F29)</f>
        <v>3:0</v>
      </c>
      <c r="P51" s="3"/>
      <c r="S51" s="3"/>
    </row>
    <row r="52" spans="1:19" ht="12.75">
      <c r="A52" s="4">
        <v>38</v>
      </c>
      <c r="B52" s="58" t="str">
        <f>VLOOKUP(A52,Paigutus!$A$4:$D$51,4,FALSE)</f>
        <v>Malle Miilmann</v>
      </c>
      <c r="C52" s="58"/>
      <c r="D52" s="60"/>
      <c r="E52" s="6"/>
      <c r="F52" s="20" t="str">
        <f>IF(Mängud!F13="","",Mängud!F13)</f>
        <v>3:0</v>
      </c>
      <c r="P52" s="3">
        <v>206</v>
      </c>
      <c r="Q52" s="59" t="str">
        <f>IF(Mängud!E107="","",Mängud!E107)</f>
        <v>Urmas Sinisalu</v>
      </c>
      <c r="R52" s="58"/>
      <c r="S52" s="60"/>
    </row>
    <row r="53" spans="4:18" ht="12.75">
      <c r="D53" s="4">
        <v>7</v>
      </c>
      <c r="E53" s="58" t="str">
        <f>VLOOKUP(D53,Paigutus!$A$4:$D$51,4,FALSE)</f>
        <v>Keit Reinsalu</v>
      </c>
      <c r="F53" s="58"/>
      <c r="G53" s="58"/>
      <c r="P53" s="3"/>
      <c r="Q53" s="6"/>
      <c r="R53" s="20" t="str">
        <f>IF(Mängud!F107="","",Mängud!F107)</f>
        <v>3:1</v>
      </c>
    </row>
    <row r="54" spans="1:16" ht="12.75">
      <c r="A54" s="4">
        <v>26</v>
      </c>
      <c r="B54" s="58" t="str">
        <f>VLOOKUP(A54,Paigutus!$A$4:$D$51,4,FALSE)</f>
        <v>Toomas Hansar</v>
      </c>
      <c r="C54" s="58"/>
      <c r="D54" s="58"/>
      <c r="G54" s="5">
        <v>129</v>
      </c>
      <c r="H54" s="59" t="str">
        <f>IF(Mängud!E30="","",Mängud!E30)</f>
        <v>Keit Reinsalu</v>
      </c>
      <c r="I54" s="58"/>
      <c r="J54" s="58"/>
      <c r="P54" s="3"/>
    </row>
    <row r="55" spans="4:16" ht="12.75">
      <c r="D55" s="5">
        <v>113</v>
      </c>
      <c r="E55" s="59" t="str">
        <f>IF(Mängud!E14="","",Mängud!E14)</f>
        <v>Toomas Hansar</v>
      </c>
      <c r="F55" s="58"/>
      <c r="G55" s="60"/>
      <c r="H55" s="6"/>
      <c r="I55" s="20" t="str">
        <f>IF(Mängud!F30="","",Mängud!F30)</f>
        <v>3:0</v>
      </c>
      <c r="J55" s="5"/>
      <c r="P55" s="3"/>
    </row>
    <row r="56" spans="1:16" ht="12.75">
      <c r="A56" s="4">
        <v>39</v>
      </c>
      <c r="B56" s="58" t="str">
        <f>VLOOKUP(A56,Paigutus!$A$4:$D$51,4,FALSE)</f>
        <v>Romet Rättel</v>
      </c>
      <c r="C56" s="58"/>
      <c r="D56" s="60"/>
      <c r="E56" s="6"/>
      <c r="F56" s="20" t="str">
        <f>IF(Mängud!F14="","",Mängud!F14)</f>
        <v>3:1</v>
      </c>
      <c r="J56" s="3">
        <v>155</v>
      </c>
      <c r="K56" s="59" t="str">
        <f>IF(Mängud!E56="","",Mängud!E56)</f>
        <v>Keit Reinsalu</v>
      </c>
      <c r="L56" s="58"/>
      <c r="M56" s="58"/>
      <c r="P56" s="3"/>
    </row>
    <row r="57" spans="4:16" ht="12.75">
      <c r="D57" s="4">
        <v>10</v>
      </c>
      <c r="E57" s="58" t="str">
        <f>VLOOKUP(D57,Paigutus!$A$4:$D$51,4,FALSE)</f>
        <v>Reino Ristissaar</v>
      </c>
      <c r="F57" s="58"/>
      <c r="G57" s="58"/>
      <c r="J57" s="3"/>
      <c r="K57" s="6"/>
      <c r="L57" s="20" t="str">
        <f>IF(Mängud!F56="","",Mängud!F56)</f>
        <v>3:1</v>
      </c>
      <c r="M57" s="5"/>
      <c r="P57" s="3"/>
    </row>
    <row r="58" spans="1:16" ht="12.75">
      <c r="A58" s="4">
        <v>23</v>
      </c>
      <c r="B58" s="58" t="str">
        <f>VLOOKUP(A58,Paigutus!$A$4:$D$51,4,FALSE)</f>
        <v>Mihhail Tšernov</v>
      </c>
      <c r="C58" s="58"/>
      <c r="D58" s="58"/>
      <c r="G58" s="5">
        <v>130</v>
      </c>
      <c r="H58" s="59" t="str">
        <f>IF(Mängud!E31="","",Mängud!E31)</f>
        <v>Reino Ristissaar</v>
      </c>
      <c r="I58" s="58"/>
      <c r="J58" s="60"/>
      <c r="M58" s="3"/>
      <c r="P58" s="3"/>
    </row>
    <row r="59" spans="4:16" ht="12.75">
      <c r="D59" s="5">
        <v>114</v>
      </c>
      <c r="E59" s="59" t="str">
        <f>IF(Mängud!E15="","",Mängud!E15)</f>
        <v>Mihhail Tšernov</v>
      </c>
      <c r="F59" s="58"/>
      <c r="G59" s="60"/>
      <c r="H59" s="6"/>
      <c r="I59" s="20" t="str">
        <f>IF(Mängud!F31="","",Mängud!F31)</f>
        <v>3:0</v>
      </c>
      <c r="M59" s="3"/>
      <c r="P59" s="3"/>
    </row>
    <row r="60" spans="1:16" ht="12.75">
      <c r="A60" s="4">
        <v>42</v>
      </c>
      <c r="B60" s="58" t="str">
        <f>VLOOKUP(A60,Paigutus!$A$4:$D$51,4,FALSE)</f>
        <v>Jako Lill</v>
      </c>
      <c r="C60" s="58"/>
      <c r="D60" s="60"/>
      <c r="E60" s="6"/>
      <c r="F60" s="20" t="str">
        <f>IF(Mängud!F15="","",Mängud!F15)</f>
        <v>3:1</v>
      </c>
      <c r="M60" s="3">
        <v>176</v>
      </c>
      <c r="N60" s="59" t="str">
        <f>IF(Mängud!E77="","",Mängud!E77)</f>
        <v>Urmas Sinisalu</v>
      </c>
      <c r="O60" s="58"/>
      <c r="P60" s="60"/>
    </row>
    <row r="61" spans="4:15" ht="12.75">
      <c r="D61" s="4">
        <v>15</v>
      </c>
      <c r="E61" s="58" t="str">
        <f>VLOOKUP(D61,Paigutus!$A$4:$D$51,4,FALSE)</f>
        <v>Oliver Ollmann</v>
      </c>
      <c r="F61" s="58"/>
      <c r="G61" s="58"/>
      <c r="M61" s="3"/>
      <c r="N61" s="6"/>
      <c r="O61" s="20" t="str">
        <f>IF(Mängud!F77="","",Mängud!F77)</f>
        <v>3:0</v>
      </c>
    </row>
    <row r="62" spans="1:13" ht="12.75">
      <c r="A62" s="4">
        <v>18</v>
      </c>
      <c r="B62" s="58" t="str">
        <f>VLOOKUP(A62,Paigutus!$A$4:$D$51,4,FALSE)</f>
        <v>Ants Hendrikson</v>
      </c>
      <c r="C62" s="58"/>
      <c r="D62" s="58"/>
      <c r="G62" s="5">
        <v>131</v>
      </c>
      <c r="H62" s="59" t="str">
        <f>IF(Mängud!E32="","",Mängud!E32)</f>
        <v>Oliver Ollmann</v>
      </c>
      <c r="I62" s="58"/>
      <c r="J62" s="58"/>
      <c r="M62" s="3"/>
    </row>
    <row r="63" spans="4:13" ht="12.75">
      <c r="D63" s="5">
        <v>115</v>
      </c>
      <c r="E63" s="59" t="str">
        <f>IF(Mängud!E16="","",Mängud!E16)</f>
        <v>Ants Hendrikson</v>
      </c>
      <c r="F63" s="58"/>
      <c r="G63" s="60"/>
      <c r="I63" s="20" t="str">
        <f>IF(Mängud!F32="","",Mängud!F32)</f>
        <v>3:1</v>
      </c>
      <c r="J63" s="5"/>
      <c r="M63" s="3"/>
    </row>
    <row r="64" spans="1:13" ht="12.75">
      <c r="A64" s="4">
        <v>47</v>
      </c>
      <c r="B64" s="58" t="str">
        <f>VLOOKUP(A64,Paigutus!$A$4:$D$51,4,FALSE)</f>
        <v>Bye Bye</v>
      </c>
      <c r="C64" s="58"/>
      <c r="D64" s="60"/>
      <c r="E64" s="6"/>
      <c r="F64" s="20" t="str">
        <f>IF(Mängud!F16="","",Mängud!F16)</f>
        <v>w.o.</v>
      </c>
      <c r="J64" s="3">
        <v>156</v>
      </c>
      <c r="K64" s="59" t="str">
        <f>IF(Mängud!E57="","",Mängud!E57)</f>
        <v>Urmas Sinisalu</v>
      </c>
      <c r="L64" s="58"/>
      <c r="M64" s="60"/>
    </row>
    <row r="65" spans="4:12" ht="11.25" customHeight="1">
      <c r="D65" s="4">
        <v>2</v>
      </c>
      <c r="E65" s="58" t="str">
        <f>VLOOKUP(D65,Paigutus!$A$4:$D$51,4,FALSE)</f>
        <v>Urmas Sinisalu</v>
      </c>
      <c r="F65" s="58"/>
      <c r="G65" s="58"/>
      <c r="J65" s="3"/>
      <c r="K65" s="6"/>
      <c r="L65" s="20" t="str">
        <f>IF(Mängud!F57="","",Mängud!F57)</f>
        <v>3:0</v>
      </c>
    </row>
    <row r="66" spans="1:20" ht="12.75">
      <c r="A66" s="4">
        <v>31</v>
      </c>
      <c r="B66" s="58" t="str">
        <f>VLOOKUP(A66,Paigutus!$A$4:$D$51,4,FALSE)</f>
        <v>Heiki Hansar</v>
      </c>
      <c r="C66" s="58"/>
      <c r="D66" s="58"/>
      <c r="G66" s="5">
        <v>132</v>
      </c>
      <c r="H66" s="59" t="str">
        <f>IF(Mängud!E33="","",Mängud!E33)</f>
        <v>Urmas Sinisalu</v>
      </c>
      <c r="I66" s="58"/>
      <c r="J66" s="60"/>
      <c r="P66" s="4">
        <v>-235</v>
      </c>
      <c r="Q66" s="58" t="str">
        <f>IF(Q36="","",IF(Q36=Q20,Q52,Q20))</f>
        <v>Urmas Sinisalu</v>
      </c>
      <c r="R66" s="58"/>
      <c r="S66" s="58"/>
      <c r="T66" s="4" t="s">
        <v>6</v>
      </c>
    </row>
    <row r="67" spans="4:9" ht="12.75">
      <c r="D67" s="5">
        <v>116</v>
      </c>
      <c r="E67" s="59" t="str">
        <f>IF(Mängud!E17="","",Mängud!E17)</f>
        <v>Heiki Hansar</v>
      </c>
      <c r="F67" s="58"/>
      <c r="G67" s="60"/>
      <c r="H67" s="6"/>
      <c r="I67" s="20" t="str">
        <f>IF(Mängud!F33="","",Mängud!F33)</f>
        <v>3:0</v>
      </c>
    </row>
    <row r="68" spans="1:6" ht="12.75">
      <c r="A68" s="4">
        <v>34</v>
      </c>
      <c r="B68" s="58" t="str">
        <f>VLOOKUP(A68,Paigutus!$A$4:$D$51,4,FALSE)</f>
        <v>Aivar Soo</v>
      </c>
      <c r="C68" s="58"/>
      <c r="D68" s="60"/>
      <c r="E68" s="6"/>
      <c r="F68" s="20" t="str">
        <f>IF(Mängud!F17="","",Mängud!F17)</f>
        <v>3:2</v>
      </c>
    </row>
    <row r="213" spans="7:11" ht="12.75">
      <c r="G213" s="12"/>
      <c r="H213" s="12"/>
      <c r="I213" s="12"/>
      <c r="J213" s="12"/>
      <c r="K213" s="12"/>
    </row>
  </sheetData>
  <sheetProtection/>
  <mergeCells count="105">
    <mergeCell ref="Q1:T1"/>
    <mergeCell ref="Q2:T3"/>
    <mergeCell ref="G1:P1"/>
    <mergeCell ref="F2:P2"/>
    <mergeCell ref="F3:P3"/>
    <mergeCell ref="A1:E1"/>
    <mergeCell ref="A2:E2"/>
    <mergeCell ref="B3:D3"/>
    <mergeCell ref="E5:G5"/>
    <mergeCell ref="K5:N5"/>
    <mergeCell ref="B6:D6"/>
    <mergeCell ref="H6:J6"/>
    <mergeCell ref="E7:G7"/>
    <mergeCell ref="B8:D8"/>
    <mergeCell ref="K8:M8"/>
    <mergeCell ref="E9:G9"/>
    <mergeCell ref="B10:D10"/>
    <mergeCell ref="H10:J10"/>
    <mergeCell ref="E11:G11"/>
    <mergeCell ref="B12:D12"/>
    <mergeCell ref="N12:P12"/>
    <mergeCell ref="E13:G13"/>
    <mergeCell ref="B14:D14"/>
    <mergeCell ref="H14:J14"/>
    <mergeCell ref="E15:G15"/>
    <mergeCell ref="B16:D16"/>
    <mergeCell ref="K16:M16"/>
    <mergeCell ref="E17:G17"/>
    <mergeCell ref="B18:D18"/>
    <mergeCell ref="H18:J18"/>
    <mergeCell ref="E19:G19"/>
    <mergeCell ref="B20:D20"/>
    <mergeCell ref="Q20:S20"/>
    <mergeCell ref="E21:G21"/>
    <mergeCell ref="B22:D22"/>
    <mergeCell ref="H22:J22"/>
    <mergeCell ref="E23:G23"/>
    <mergeCell ref="B24:D24"/>
    <mergeCell ref="K24:M24"/>
    <mergeCell ref="E25:G25"/>
    <mergeCell ref="B26:D26"/>
    <mergeCell ref="H26:J26"/>
    <mergeCell ref="E27:G27"/>
    <mergeCell ref="B28:D28"/>
    <mergeCell ref="N28:P28"/>
    <mergeCell ref="E29:G29"/>
    <mergeCell ref="B30:D30"/>
    <mergeCell ref="H30:J30"/>
    <mergeCell ref="E31:G31"/>
    <mergeCell ref="B32:D32"/>
    <mergeCell ref="K32:M32"/>
    <mergeCell ref="E33:G33"/>
    <mergeCell ref="B34:D34"/>
    <mergeCell ref="H34:J34"/>
    <mergeCell ref="E35:G35"/>
    <mergeCell ref="B36:D36"/>
    <mergeCell ref="Q36:S36"/>
    <mergeCell ref="E37:G37"/>
    <mergeCell ref="B38:D38"/>
    <mergeCell ref="H38:J38"/>
    <mergeCell ref="E39:G39"/>
    <mergeCell ref="B40:D40"/>
    <mergeCell ref="K40:M40"/>
    <mergeCell ref="B46:D46"/>
    <mergeCell ref="H46:J46"/>
    <mergeCell ref="E47:G47"/>
    <mergeCell ref="B48:D48"/>
    <mergeCell ref="K48:M48"/>
    <mergeCell ref="E41:G41"/>
    <mergeCell ref="B42:D42"/>
    <mergeCell ref="H42:J42"/>
    <mergeCell ref="E43:G43"/>
    <mergeCell ref="B44:D44"/>
    <mergeCell ref="B50:D50"/>
    <mergeCell ref="H50:J50"/>
    <mergeCell ref="E51:G51"/>
    <mergeCell ref="H58:J58"/>
    <mergeCell ref="E59:G59"/>
    <mergeCell ref="B52:D52"/>
    <mergeCell ref="B54:D54"/>
    <mergeCell ref="H54:J54"/>
    <mergeCell ref="E55:G55"/>
    <mergeCell ref="B56:D56"/>
    <mergeCell ref="B68:D68"/>
    <mergeCell ref="B66:D66"/>
    <mergeCell ref="H66:J66"/>
    <mergeCell ref="B60:D60"/>
    <mergeCell ref="H62:J62"/>
    <mergeCell ref="E63:G63"/>
    <mergeCell ref="E67:G67"/>
    <mergeCell ref="B64:D64"/>
    <mergeCell ref="Q52:S52"/>
    <mergeCell ref="E53:G53"/>
    <mergeCell ref="N60:P60"/>
    <mergeCell ref="E49:G49"/>
    <mergeCell ref="E45:G45"/>
    <mergeCell ref="N44:P44"/>
    <mergeCell ref="K56:M56"/>
    <mergeCell ref="E57:G57"/>
    <mergeCell ref="B58:D58"/>
    <mergeCell ref="E61:G61"/>
    <mergeCell ref="B62:D62"/>
    <mergeCell ref="Q66:S66"/>
    <mergeCell ref="K64:M64"/>
    <mergeCell ref="E65:G65"/>
  </mergeCells>
  <printOptions/>
  <pageMargins left="0.2362204724409449" right="0.15748031496062992" top="0.1968503937007874" bottom="0.15748031496062992" header="0.2362204724409449" footer="0.1574803149606299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66"/>
  <sheetViews>
    <sheetView zoomScalePageLayoutView="0" workbookViewId="0" topLeftCell="A28">
      <selection activeCell="R24" sqref="R24"/>
    </sheetView>
  </sheetViews>
  <sheetFormatPr defaultColWidth="9.140625" defaultRowHeight="12.75"/>
  <cols>
    <col min="1" max="1" width="4.140625" style="0" bestFit="1" customWidth="1"/>
    <col min="2" max="19" width="5.7109375" style="0" customWidth="1"/>
    <col min="20" max="20" width="3.57421875" style="0" bestFit="1" customWidth="1"/>
  </cols>
  <sheetData>
    <row r="1" spans="11:22" s="1" customFormat="1" ht="9.75">
      <c r="K1" s="61" t="s">
        <v>7</v>
      </c>
      <c r="L1" s="61"/>
      <c r="M1" s="61"/>
      <c r="N1" s="61"/>
      <c r="V1" s="2"/>
    </row>
    <row r="2" s="1" customFormat="1" ht="9.75">
      <c r="V2" s="2"/>
    </row>
    <row r="3" spans="7:22" s="1" customFormat="1" ht="9.75">
      <c r="G3" s="4">
        <v>-152</v>
      </c>
      <c r="H3" s="58" t="str">
        <f>IF(Plussring!K32="","",IF(Plussring!K32=Plussring!H30,Plussring!H34,Plussring!H30))</f>
        <v>Arvi Merigan</v>
      </c>
      <c r="I3" s="58"/>
      <c r="J3" s="58"/>
      <c r="V3" s="2"/>
    </row>
    <row r="4" spans="1:22" s="1" customFormat="1" ht="9.75">
      <c r="A4" s="4">
        <v>-125</v>
      </c>
      <c r="B4" s="58" t="str">
        <f>IF(Plussring!H38="","",IF(Plussring!H38=Plussring!E37,Plussring!E39,Plussring!E37))</f>
        <v>Neverly Lukas</v>
      </c>
      <c r="C4" s="58"/>
      <c r="D4" s="58"/>
      <c r="J4" s="3"/>
      <c r="V4" s="2"/>
    </row>
    <row r="5" spans="4:22" s="1" customFormat="1" ht="9.75">
      <c r="D5" s="5">
        <v>133</v>
      </c>
      <c r="E5" s="59" t="str">
        <f>IF(Mängud!E34="","",Mängud!E34)</f>
        <v>Neverly Lukas</v>
      </c>
      <c r="F5" s="58"/>
      <c r="G5" s="58"/>
      <c r="J5" s="3">
        <v>177</v>
      </c>
      <c r="K5" s="59" t="str">
        <f>IF(Mängud!E78="","",Mängud!E78)</f>
        <v>Raigo Rommot</v>
      </c>
      <c r="L5" s="58"/>
      <c r="M5" s="58"/>
      <c r="V5" s="2"/>
    </row>
    <row r="6" spans="1:22" s="1" customFormat="1" ht="9.75">
      <c r="A6" s="4">
        <v>-101</v>
      </c>
      <c r="B6" s="58" t="str">
        <f>IF(Plussring!E7="","",IF(Plussring!E7=Plussring!B6,Plussring!B8,Plussring!B6))</f>
        <v>Egle Hiius</v>
      </c>
      <c r="C6" s="58"/>
      <c r="D6" s="60"/>
      <c r="E6" s="6"/>
      <c r="F6" s="20" t="str">
        <f>IF(Mängud!F34="","",(Mängud!F34))</f>
        <v>3:1</v>
      </c>
      <c r="G6" s="5"/>
      <c r="J6" s="3"/>
      <c r="K6" s="6"/>
      <c r="L6" s="20" t="str">
        <f>IF(Mängud!F78="","",Mängud!F78)</f>
        <v>3:2</v>
      </c>
      <c r="M6" s="5"/>
      <c r="V6" s="2"/>
    </row>
    <row r="7" spans="7:22" s="1" customFormat="1" ht="9.75">
      <c r="G7" s="3">
        <v>157</v>
      </c>
      <c r="H7" s="59" t="str">
        <f>IF(Mängud!E58="","",Mängud!E58)</f>
        <v>Raigo Rommot</v>
      </c>
      <c r="I7" s="58"/>
      <c r="J7" s="60"/>
      <c r="M7" s="3"/>
      <c r="V7" s="2"/>
    </row>
    <row r="8" spans="1:22" s="1" customFormat="1" ht="9.75">
      <c r="A8" s="4">
        <v>-126</v>
      </c>
      <c r="B8" s="58" t="str">
        <f>IF(Plussring!H42="","",IF(Plussring!H42=Plussring!E41,Plussring!E43,Plussring!E41))</f>
        <v>Raigo Rommot</v>
      </c>
      <c r="C8" s="58"/>
      <c r="D8" s="58"/>
      <c r="G8" s="3"/>
      <c r="H8" s="6"/>
      <c r="I8" s="20" t="str">
        <f>IF(Mängud!F58="","",Mängud!F58)</f>
        <v>3:0</v>
      </c>
      <c r="M8" s="3"/>
      <c r="V8" s="2"/>
    </row>
    <row r="9" spans="4:22" s="1" customFormat="1" ht="9.75">
      <c r="D9" s="5">
        <v>134</v>
      </c>
      <c r="E9" s="59" t="str">
        <f>IF(Mängud!E35="","",Mängud!E35)</f>
        <v>Raigo Rommot</v>
      </c>
      <c r="F9" s="58"/>
      <c r="G9" s="60"/>
      <c r="M9" s="3">
        <v>197</v>
      </c>
      <c r="N9" s="59" t="str">
        <f>IF(Mängud!E98="","",Mängud!E98)</f>
        <v>Ain Raid</v>
      </c>
      <c r="O9" s="58"/>
      <c r="P9" s="58"/>
      <c r="Q9" s="12"/>
      <c r="V9" s="2"/>
    </row>
    <row r="10" spans="1:22" s="1" customFormat="1" ht="9.75">
      <c r="A10" s="4">
        <v>-102</v>
      </c>
      <c r="B10" s="58" t="str">
        <f>IF(Plussring!E11="","",IF(Plussring!E11=Plussring!B10,Plussring!B12,Plussring!B10))</f>
        <v>Bye Bye</v>
      </c>
      <c r="C10" s="58"/>
      <c r="D10" s="60"/>
      <c r="E10" s="6"/>
      <c r="F10" s="20" t="str">
        <f>IF(Mängud!F35="","",(Mängud!F35))</f>
        <v>w.o.</v>
      </c>
      <c r="M10" s="3"/>
      <c r="N10" s="6"/>
      <c r="O10" s="20" t="str">
        <f>IF(Mängud!F98="","",Mängud!F98)</f>
        <v>3:0</v>
      </c>
      <c r="Q10" s="15"/>
      <c r="V10" s="2"/>
    </row>
    <row r="11" spans="7:22" s="1" customFormat="1" ht="9.75">
      <c r="G11" s="4">
        <v>-151</v>
      </c>
      <c r="H11" s="58" t="str">
        <f>IF(Plussring!K24="","",IF(Plussring!K24=Plussring!H22,Plussring!H26,Plussring!H22))</f>
        <v>Ain Raid</v>
      </c>
      <c r="I11" s="58"/>
      <c r="J11" s="58"/>
      <c r="M11" s="3"/>
      <c r="P11" s="3"/>
      <c r="V11" s="2"/>
    </row>
    <row r="12" spans="1:22" s="1" customFormat="1" ht="9.75">
      <c r="A12" s="4">
        <v>-127</v>
      </c>
      <c r="B12" s="58" t="str">
        <f>IF(Plussring!H46="","",IF(Plussring!H46=Plussring!E45,Plussring!E47,Plussring!E45))</f>
        <v>Alex Rahuoja</v>
      </c>
      <c r="C12" s="58"/>
      <c r="D12" s="58"/>
      <c r="J12" s="5"/>
      <c r="M12" s="3"/>
      <c r="P12" s="3"/>
      <c r="V12" s="2"/>
    </row>
    <row r="13" spans="4:22" s="1" customFormat="1" ht="9.75">
      <c r="D13" s="5">
        <v>135</v>
      </c>
      <c r="E13" s="59" t="str">
        <f>IF(Mängud!E36="","",Mängud!E36)</f>
        <v>Alex Rahuoja</v>
      </c>
      <c r="F13" s="58"/>
      <c r="G13" s="58"/>
      <c r="J13" s="3">
        <v>178</v>
      </c>
      <c r="K13" s="59" t="str">
        <f>IF(Mängud!E79="","",Mängud!E79)</f>
        <v>Ain Raid</v>
      </c>
      <c r="L13" s="58"/>
      <c r="M13" s="60"/>
      <c r="P13" s="3">
        <v>215</v>
      </c>
      <c r="Q13" s="59" t="str">
        <f>IF(Mängud!E116="","",Mängud!E116)</f>
        <v>Keit Reinsalu</v>
      </c>
      <c r="R13" s="58"/>
      <c r="S13" s="58"/>
      <c r="V13" s="2"/>
    </row>
    <row r="14" spans="1:22" s="1" customFormat="1" ht="9.75">
      <c r="A14" s="4">
        <v>-103</v>
      </c>
      <c r="B14" s="58" t="str">
        <f>IF(Plussring!E15="","",IF(Plussring!E15=Plussring!B14,Plussring!B16,Plussring!B14))</f>
        <v>Andi Maasalu</v>
      </c>
      <c r="C14" s="58"/>
      <c r="D14" s="60"/>
      <c r="E14" s="6"/>
      <c r="F14" s="20" t="str">
        <f>IF(Mängud!F36="","",(Mängud!F36))</f>
        <v>3:0</v>
      </c>
      <c r="G14" s="5"/>
      <c r="J14" s="3"/>
      <c r="K14" s="6"/>
      <c r="L14" s="20" t="str">
        <f>IF(Mängud!F79="","",Mängud!F79)</f>
        <v>3:1</v>
      </c>
      <c r="P14" s="3"/>
      <c r="Q14" s="6"/>
      <c r="R14" s="20" t="str">
        <f>IF(Mängud!F116="","",Mängud!F116)</f>
        <v>3:2</v>
      </c>
      <c r="S14" s="5"/>
      <c r="V14" s="2"/>
    </row>
    <row r="15" spans="7:22" s="1" customFormat="1" ht="9.75">
      <c r="G15" s="3">
        <v>158</v>
      </c>
      <c r="H15" s="59" t="str">
        <f>IF(Mängud!E59="","",Mängud!E59)</f>
        <v>Alex Rahuoja</v>
      </c>
      <c r="I15" s="58"/>
      <c r="J15" s="60"/>
      <c r="P15" s="3"/>
      <c r="S15" s="3"/>
      <c r="V15" s="2"/>
    </row>
    <row r="16" spans="1:22" s="1" customFormat="1" ht="9.75">
      <c r="A16" s="4">
        <v>-128</v>
      </c>
      <c r="B16" s="58" t="str">
        <f>IF(Plussring!H50="","",IF(Plussring!H50=Plussring!E49,Plussring!E51,Plussring!E49))</f>
        <v>Aili Kuldkepp</v>
      </c>
      <c r="C16" s="58"/>
      <c r="D16" s="58"/>
      <c r="G16" s="3"/>
      <c r="H16" s="6"/>
      <c r="I16" s="20" t="str">
        <f>IF(Mängud!F59="","",Mängud!F59)</f>
        <v>3:1</v>
      </c>
      <c r="J16" s="8"/>
      <c r="K16" s="12"/>
      <c r="P16" s="3"/>
      <c r="S16" s="3"/>
      <c r="V16" s="2"/>
    </row>
    <row r="17" spans="4:22" s="1" customFormat="1" ht="9.75">
      <c r="D17" s="5">
        <v>136</v>
      </c>
      <c r="E17" s="59" t="str">
        <f>IF(Mängud!E37="","",Mängud!E37)</f>
        <v>Aili Kuldkepp</v>
      </c>
      <c r="F17" s="58"/>
      <c r="G17" s="60"/>
      <c r="M17" s="4">
        <v>-176</v>
      </c>
      <c r="N17" s="58" t="str">
        <f>IF(Plussring!N60="","",IF(Plussring!N60=Plussring!K56,Plussring!K64,Plussring!K56))</f>
        <v>Keit Reinsalu</v>
      </c>
      <c r="O17" s="58"/>
      <c r="P17" s="60"/>
      <c r="S17" s="3"/>
      <c r="V17" s="2"/>
    </row>
    <row r="18" spans="1:22" s="1" customFormat="1" ht="9.75">
      <c r="A18" s="4">
        <v>-104</v>
      </c>
      <c r="B18" s="58" t="str">
        <f>IF(Plussring!E19="","",IF(Plussring!E19=Plussring!B18,Plussring!B20,Plussring!B18))</f>
        <v>Ene Laur</v>
      </c>
      <c r="C18" s="58"/>
      <c r="D18" s="60"/>
      <c r="E18" s="6"/>
      <c r="F18" s="20" t="str">
        <f>IF(Mängud!F37="","",(Mängud!F37))</f>
        <v>3:2</v>
      </c>
      <c r="S18" s="3"/>
      <c r="V18" s="2"/>
    </row>
    <row r="19" spans="7:22" s="1" customFormat="1" ht="9.75">
      <c r="G19" s="4">
        <v>-150</v>
      </c>
      <c r="H19" s="58" t="str">
        <f>IF(Plussring!K16="","",IF(Plussring!K16=Plussring!H14,Plussring!H18,Plussring!H14))</f>
        <v>Amanda Hallik</v>
      </c>
      <c r="I19" s="58"/>
      <c r="J19" s="58"/>
      <c r="S19" s="3"/>
      <c r="V19" s="2"/>
    </row>
    <row r="20" spans="1:22" s="1" customFormat="1" ht="9.75">
      <c r="A20" s="4">
        <v>-129</v>
      </c>
      <c r="B20" s="58" t="str">
        <f>IF(Plussring!H54="","",IF(Plussring!H54=Plussring!E53,Plussring!E55,Plussring!E53))</f>
        <v>Toomas Hansar</v>
      </c>
      <c r="C20" s="58"/>
      <c r="D20" s="58"/>
      <c r="J20" s="5"/>
      <c r="S20" s="3"/>
      <c r="V20" s="2"/>
    </row>
    <row r="21" spans="4:22" s="1" customFormat="1" ht="9.75">
      <c r="D21" s="5">
        <v>137</v>
      </c>
      <c r="E21" s="59" t="str">
        <f>IF(Mängud!E38="","",Mängud!E38)</f>
        <v>Toomas Hansar</v>
      </c>
      <c r="F21" s="58"/>
      <c r="G21" s="58"/>
      <c r="J21" s="3">
        <v>179</v>
      </c>
      <c r="K21" s="59" t="str">
        <f>IF(Mängud!E80="","",Mängud!E80)</f>
        <v>Amanda Hallik</v>
      </c>
      <c r="L21" s="58"/>
      <c r="M21" s="58"/>
      <c r="P21" s="4" t="s">
        <v>8</v>
      </c>
      <c r="Q21" s="58" t="str">
        <f>IF(Mängud!E124="","",Mängud!E124)</f>
        <v>Vladyslav Rybachok</v>
      </c>
      <c r="R21" s="58"/>
      <c r="S21" s="60"/>
      <c r="T21" s="6">
        <v>223</v>
      </c>
      <c r="V21" s="2"/>
    </row>
    <row r="22" spans="1:22" s="1" customFormat="1" ht="9.75">
      <c r="A22" s="4">
        <v>-105</v>
      </c>
      <c r="B22" s="58" t="str">
        <f>IF(Plussring!E23="","",IF(Plussring!E23=Plussring!B22,Plussring!B24,Plussring!B22))</f>
        <v>Erika Seffer-müller</v>
      </c>
      <c r="C22" s="58"/>
      <c r="D22" s="60"/>
      <c r="E22" s="6"/>
      <c r="F22" s="20" t="str">
        <f>IF(Mängud!F38="","",(Mängud!F38))</f>
        <v>3:0</v>
      </c>
      <c r="G22" s="5"/>
      <c r="J22" s="3"/>
      <c r="K22" s="6"/>
      <c r="L22" s="20" t="str">
        <f>IF(Mängud!F80="","",Mängud!F80)</f>
        <v>3:2</v>
      </c>
      <c r="M22" s="5"/>
      <c r="Q22" s="6"/>
      <c r="R22" s="20" t="str">
        <f>IF(Mängud!F124="","",Mängud!F124)</f>
        <v>3:0</v>
      </c>
      <c r="S22" s="5"/>
      <c r="V22" s="2"/>
    </row>
    <row r="23" spans="7:22" s="1" customFormat="1" ht="9.75">
      <c r="G23" s="3">
        <v>159</v>
      </c>
      <c r="H23" s="59" t="str">
        <f>IF(Mängud!E60="","",Mängud!E60)</f>
        <v>Toomas Hansar</v>
      </c>
      <c r="I23" s="58"/>
      <c r="J23" s="60"/>
      <c r="M23" s="3"/>
      <c r="S23" s="3"/>
      <c r="V23" s="2"/>
    </row>
    <row r="24" spans="1:22" s="1" customFormat="1" ht="9.75">
      <c r="A24" s="4">
        <v>-130</v>
      </c>
      <c r="B24" s="58" t="str">
        <f>IF(Plussring!H58="","",IF(Plussring!H58=Plussring!E57,Plussring!E59,Plussring!E57))</f>
        <v>Mihhail Tšernov</v>
      </c>
      <c r="C24" s="58"/>
      <c r="D24" s="58"/>
      <c r="G24" s="3"/>
      <c r="H24" s="6"/>
      <c r="I24" s="20" t="str">
        <f>IF(Mängud!F60="","",Mängud!F60)</f>
        <v>3:0</v>
      </c>
      <c r="M24" s="3"/>
      <c r="S24" s="3"/>
      <c r="V24" s="2"/>
    </row>
    <row r="25" spans="4:22" s="1" customFormat="1" ht="9.75">
      <c r="D25" s="5">
        <v>138</v>
      </c>
      <c r="E25" s="59" t="str">
        <f>IF(Mängud!E39="","",Mängud!E39)</f>
        <v>Mihhail Tšernov</v>
      </c>
      <c r="F25" s="58"/>
      <c r="G25" s="60"/>
      <c r="M25" s="3">
        <v>198</v>
      </c>
      <c r="N25" s="59" t="str">
        <f>IF(Mängud!E99="","",Mängud!E99)</f>
        <v>Ants Hendrikson</v>
      </c>
      <c r="O25" s="58"/>
      <c r="P25" s="58"/>
      <c r="S25" s="3"/>
      <c r="V25" s="2"/>
    </row>
    <row r="26" spans="1:22" s="1" customFormat="1" ht="9.75">
      <c r="A26" s="4">
        <v>-106</v>
      </c>
      <c r="B26" s="58" t="str">
        <f>IF(Plussring!E27="","",IF(Plussring!E27=Plussring!B26,Plussring!B28,Plussring!B26))</f>
        <v>Bye Bye</v>
      </c>
      <c r="C26" s="58"/>
      <c r="D26" s="60"/>
      <c r="E26" s="6"/>
      <c r="F26" s="20" t="str">
        <f>IF(Mängud!F39="","",(Mängud!F39))</f>
        <v>w.o.</v>
      </c>
      <c r="M26" s="3"/>
      <c r="N26" s="6"/>
      <c r="O26" s="20" t="str">
        <f>IF(Mängud!F99="","",Mängud!F99)</f>
        <v>3:2</v>
      </c>
      <c r="P26" s="5"/>
      <c r="S26" s="3"/>
      <c r="V26" s="2"/>
    </row>
    <row r="27" spans="7:22" s="1" customFormat="1" ht="9.75">
      <c r="G27" s="4">
        <v>-149</v>
      </c>
      <c r="H27" s="58" t="str">
        <f>IF(Plussring!K8="","",IF(Plussring!K8=Plussring!H6,Plussring!H10,Plussring!H6))</f>
        <v>Heikki Sool</v>
      </c>
      <c r="I27" s="58"/>
      <c r="J27" s="58"/>
      <c r="M27" s="3"/>
      <c r="P27" s="3"/>
      <c r="S27" s="3"/>
      <c r="V27" s="2"/>
    </row>
    <row r="28" spans="1:22" s="1" customFormat="1" ht="9.75">
      <c r="A28" s="4">
        <v>-131</v>
      </c>
      <c r="B28" s="58" t="str">
        <f>IF(Plussring!H62="","",IF(Plussring!H62=Plussring!E61,Plussring!E63,Plussring!E61))</f>
        <v>Ants Hendrikson</v>
      </c>
      <c r="C28" s="58"/>
      <c r="D28" s="58"/>
      <c r="J28" s="5"/>
      <c r="M28" s="3"/>
      <c r="P28" s="3"/>
      <c r="S28" s="3"/>
      <c r="V28" s="2"/>
    </row>
    <row r="29" spans="4:22" s="1" customFormat="1" ht="9.75">
      <c r="D29" s="5">
        <v>139</v>
      </c>
      <c r="E29" s="59" t="str">
        <f>IF(Mängud!E40="","",Mängud!E40)</f>
        <v>Ants Hendrikson</v>
      </c>
      <c r="F29" s="58"/>
      <c r="G29" s="58"/>
      <c r="J29" s="3">
        <v>180</v>
      </c>
      <c r="K29" s="59" t="str">
        <f>IF(Mängud!E81="","",Mängud!E81)</f>
        <v>Ants Hendrikson</v>
      </c>
      <c r="L29" s="58"/>
      <c r="M29" s="60"/>
      <c r="P29" s="3">
        <v>216</v>
      </c>
      <c r="Q29" s="59" t="str">
        <f>IF(Mängud!E117="","",Mängud!E117)</f>
        <v>Vladyslav Rybachok</v>
      </c>
      <c r="R29" s="58"/>
      <c r="S29" s="60"/>
      <c r="V29" s="2"/>
    </row>
    <row r="30" spans="1:22" s="1" customFormat="1" ht="9.75">
      <c r="A30" s="4">
        <v>-107</v>
      </c>
      <c r="B30" s="58" t="str">
        <f>IF(Plussring!E31="","",IF(Plussring!E31=Plussring!B30,Plussring!B32,Plussring!B30))</f>
        <v>Bye Bye</v>
      </c>
      <c r="C30" s="58"/>
      <c r="D30" s="60"/>
      <c r="E30" s="6"/>
      <c r="F30" s="20" t="str">
        <f>IF(Mängud!F40="","",(Mängud!F40))</f>
        <v>w.o.</v>
      </c>
      <c r="G30" s="5"/>
      <c r="J30" s="3"/>
      <c r="K30" s="6"/>
      <c r="L30" s="20" t="str">
        <f>IF(Mängud!F81="","",Mängud!F81)</f>
        <v>3:1</v>
      </c>
      <c r="P30" s="3"/>
      <c r="Q30" s="6"/>
      <c r="R30" s="20" t="str">
        <f>IF(Mängud!F117="","",Mängud!F117)</f>
        <v>3:0</v>
      </c>
      <c r="V30" s="2"/>
    </row>
    <row r="31" spans="7:22" s="1" customFormat="1" ht="9.75">
      <c r="G31" s="3">
        <v>160</v>
      </c>
      <c r="H31" s="59" t="str">
        <f>IF(Mängud!E61="","",Mängud!E61)</f>
        <v>Ants Hendrikson</v>
      </c>
      <c r="I31" s="58"/>
      <c r="J31" s="60"/>
      <c r="P31" s="3"/>
      <c r="V31" s="2"/>
    </row>
    <row r="32" spans="1:22" s="1" customFormat="1" ht="9.75">
      <c r="A32" s="4">
        <v>-132</v>
      </c>
      <c r="B32" s="58" t="str">
        <f>IF(Plussring!H66="","",IF(Plussring!H66=Plussring!E65,Plussring!E67,Plussring!E65))</f>
        <v>Heiki Hansar</v>
      </c>
      <c r="C32" s="58"/>
      <c r="D32" s="58"/>
      <c r="G32" s="3"/>
      <c r="H32" s="6"/>
      <c r="I32" s="20" t="str">
        <f>IF(Mängud!F61="","",Mängud!F61)</f>
        <v>3:0</v>
      </c>
      <c r="J32" s="8"/>
      <c r="K32" s="12"/>
      <c r="P32" s="3"/>
      <c r="V32" s="2"/>
    </row>
    <row r="33" spans="4:22" s="1" customFormat="1" ht="9.75">
      <c r="D33" s="5">
        <v>140</v>
      </c>
      <c r="E33" s="59" t="str">
        <f>IF(Mängud!E41="","",Mängud!E41)</f>
        <v>Heiki Hansar</v>
      </c>
      <c r="F33" s="58"/>
      <c r="G33" s="60"/>
      <c r="K33" s="12"/>
      <c r="M33" s="4">
        <v>-175</v>
      </c>
      <c r="N33" s="58" t="str">
        <f>IF(Plussring!N44="","",IF(Plussring!N44=Plussring!K40,Plussring!K48,Plussring!K40))</f>
        <v>Vladyslav Rybachok</v>
      </c>
      <c r="O33" s="58"/>
      <c r="P33" s="60"/>
      <c r="V33" s="2"/>
    </row>
    <row r="34" spans="1:22" s="1" customFormat="1" ht="9.75">
      <c r="A34" s="4">
        <v>-108</v>
      </c>
      <c r="B34" s="58" t="str">
        <f>IF(Plussring!E35="","",IF(Plussring!E35=Plussring!B34,Plussring!B36,Plussring!B34))</f>
        <v>Anneli Mälksoo</v>
      </c>
      <c r="C34" s="58"/>
      <c r="D34" s="60"/>
      <c r="E34" s="6"/>
      <c r="F34" s="20" t="str">
        <f>IF(Mängud!F41="","",(Mängud!F41))</f>
        <v>3:1</v>
      </c>
      <c r="V34" s="2"/>
    </row>
    <row r="35" spans="7:22" s="1" customFormat="1" ht="9.75">
      <c r="G35" s="4">
        <v>-156</v>
      </c>
      <c r="H35" s="58" t="str">
        <f>IF(Plussring!K64="","",IF(Plussring!K64=Plussring!H62,Plussring!H66,Plussring!H62))</f>
        <v>Oliver Ollmann</v>
      </c>
      <c r="I35" s="58"/>
      <c r="J35" s="58"/>
      <c r="V35" s="2"/>
    </row>
    <row r="36" spans="1:22" s="1" customFormat="1" ht="9.75">
      <c r="A36" s="4">
        <v>-117</v>
      </c>
      <c r="B36" s="58" t="str">
        <f>IF(Plussring!H6="","",IF(Plussring!H6=Plussring!E5,Plussring!E7,Plussring!E5))</f>
        <v>Raivo Roots</v>
      </c>
      <c r="C36" s="58"/>
      <c r="D36" s="58"/>
      <c r="J36" s="5"/>
      <c r="V36" s="2"/>
    </row>
    <row r="37" spans="4:22" s="1" customFormat="1" ht="9.75">
      <c r="D37" s="5">
        <v>141</v>
      </c>
      <c r="E37" s="59" t="str">
        <f>IF(Mängud!E42="","",Mängud!E42)</f>
        <v>Raivo Roots</v>
      </c>
      <c r="F37" s="58"/>
      <c r="G37" s="58"/>
      <c r="J37" s="3">
        <v>181</v>
      </c>
      <c r="K37" s="59" t="str">
        <f>IF(Mängud!E82="","",Mängud!E82)</f>
        <v>Oliver Ollmann</v>
      </c>
      <c r="L37" s="58"/>
      <c r="M37" s="58"/>
      <c r="V37" s="2"/>
    </row>
    <row r="38" spans="1:22" s="1" customFormat="1" ht="9.75">
      <c r="A38" s="4">
        <v>-109</v>
      </c>
      <c r="B38" s="58" t="str">
        <f>IF(Plussring!E39="","",IF(Plussring!E39=Plussring!B38,Plussring!B40,Plussring!B38))</f>
        <v>Aleksander Tuhkanen</v>
      </c>
      <c r="C38" s="58"/>
      <c r="D38" s="60"/>
      <c r="E38" s="6"/>
      <c r="F38" s="20" t="str">
        <f>IF(Mängud!F42="","",(Mängud!F42))</f>
        <v>3:0</v>
      </c>
      <c r="G38" s="5"/>
      <c r="J38" s="3"/>
      <c r="K38" s="6"/>
      <c r="L38" s="20" t="str">
        <f>IF(Mängud!F82="","",Mängud!F82)</f>
        <v>3:1</v>
      </c>
      <c r="M38" s="5"/>
      <c r="V38" s="2"/>
    </row>
    <row r="39" spans="7:22" s="1" customFormat="1" ht="9.75">
      <c r="G39" s="3">
        <v>161</v>
      </c>
      <c r="H39" s="59" t="str">
        <f>IF(Mängud!E62="","",Mängud!E62)</f>
        <v>Marika Kotka</v>
      </c>
      <c r="I39" s="58"/>
      <c r="J39" s="60"/>
      <c r="M39" s="3"/>
      <c r="V39" s="2"/>
    </row>
    <row r="40" spans="1:22" s="1" customFormat="1" ht="9.75">
      <c r="A40" s="4">
        <v>-118</v>
      </c>
      <c r="B40" s="58" t="str">
        <f>IF(Plussring!H10="","",IF(Plussring!H10=Plussring!E9,Plussring!E11,Plussring!E9))</f>
        <v>Marika Kotka</v>
      </c>
      <c r="C40" s="58"/>
      <c r="D40" s="58"/>
      <c r="G40" s="3"/>
      <c r="H40" s="6"/>
      <c r="I40" s="20" t="str">
        <f>IF(Mängud!F62="","",Mängud!F62)</f>
        <v>3:1</v>
      </c>
      <c r="M40" s="3"/>
      <c r="V40" s="2"/>
    </row>
    <row r="41" spans="4:22" s="1" customFormat="1" ht="9.75">
      <c r="D41" s="5">
        <v>142</v>
      </c>
      <c r="E41" s="59" t="str">
        <f>IF(Mängud!E43="","",Mängud!E43)</f>
        <v>Marika Kotka</v>
      </c>
      <c r="F41" s="58"/>
      <c r="G41" s="60"/>
      <c r="M41" s="3">
        <v>199</v>
      </c>
      <c r="N41" s="59" t="str">
        <f>IF(Mängud!E100="","",Mängud!E100)</f>
        <v>Riho Strazev</v>
      </c>
      <c r="O41" s="58"/>
      <c r="P41" s="58"/>
      <c r="Q41" s="12"/>
      <c r="V41" s="2"/>
    </row>
    <row r="42" spans="1:22" s="1" customFormat="1" ht="9.75">
      <c r="A42" s="4">
        <v>-110</v>
      </c>
      <c r="B42" s="58" t="str">
        <f>IF(Plussring!E43="","",IF(Plussring!E43=Plussring!B42,Plussring!B44,Plussring!B42))</f>
        <v>Bye Bye</v>
      </c>
      <c r="C42" s="58"/>
      <c r="D42" s="60"/>
      <c r="E42" s="6"/>
      <c r="F42" s="20" t="str">
        <f>IF(Mängud!F43="","",(Mängud!F43))</f>
        <v>w.o.</v>
      </c>
      <c r="M42" s="3"/>
      <c r="N42" s="6"/>
      <c r="O42" s="20" t="str">
        <f>IF(Mängud!F100="","",Mängud!F100)</f>
        <v>3:2</v>
      </c>
      <c r="Q42" s="15"/>
      <c r="V42" s="2"/>
    </row>
    <row r="43" spans="7:22" s="1" customFormat="1" ht="9.75">
      <c r="G43" s="4">
        <v>-155</v>
      </c>
      <c r="H43" s="58" t="str">
        <f>IF(Plussring!K56="","",IF(Plussring!K56=Plussring!H54,Plussring!H58,Plussring!H54))</f>
        <v>Reino Ristissaar</v>
      </c>
      <c r="I43" s="58"/>
      <c r="J43" s="58"/>
      <c r="M43" s="3"/>
      <c r="P43" s="3"/>
      <c r="V43" s="2"/>
    </row>
    <row r="44" spans="1:22" s="1" customFormat="1" ht="9.75">
      <c r="A44" s="4">
        <v>-119</v>
      </c>
      <c r="B44" s="58" t="str">
        <f>IF(Plussring!H14="","",IF(Plussring!H14=Plussring!E13,Plussring!E15,Plussring!E13))</f>
        <v>Aleksandr Sokirjanski</v>
      </c>
      <c r="C44" s="58"/>
      <c r="D44" s="58"/>
      <c r="J44" s="5"/>
      <c r="M44" s="3"/>
      <c r="P44" s="3"/>
      <c r="V44" s="2"/>
    </row>
    <row r="45" spans="4:22" s="1" customFormat="1" ht="9.75">
      <c r="D45" s="5">
        <v>143</v>
      </c>
      <c r="E45" s="59" t="str">
        <f>IF(Mängud!E44="","",Mängud!E44)</f>
        <v>Aleksandr Sokirjanski</v>
      </c>
      <c r="F45" s="58"/>
      <c r="G45" s="58"/>
      <c r="J45" s="3">
        <v>182</v>
      </c>
      <c r="K45" s="59" t="str">
        <f>IF(Mängud!E83="","",Mängud!E83)</f>
        <v>Riho Strazev</v>
      </c>
      <c r="L45" s="58"/>
      <c r="M45" s="60"/>
      <c r="P45" s="3">
        <v>217</v>
      </c>
      <c r="Q45" s="59" t="str">
        <f>IF(Mängud!E118="","",Mängud!E118)</f>
        <v>Imre Korsen</v>
      </c>
      <c r="R45" s="58"/>
      <c r="S45" s="58"/>
      <c r="V45" s="2"/>
    </row>
    <row r="46" spans="1:22" s="1" customFormat="1" ht="9.75">
      <c r="A46" s="4">
        <v>-111</v>
      </c>
      <c r="B46" s="58" t="str">
        <f>IF(Plussring!E47="","",IF(Plussring!E47=Plussring!B46,Plussring!B48,Plussring!B46))</f>
        <v>Larissa Lill</v>
      </c>
      <c r="C46" s="58"/>
      <c r="D46" s="60"/>
      <c r="E46" s="6"/>
      <c r="F46" s="20" t="str">
        <f>IF(Mängud!F44="","",(Mängud!F44))</f>
        <v>3:0</v>
      </c>
      <c r="G46" s="5"/>
      <c r="J46" s="3"/>
      <c r="K46" s="6"/>
      <c r="L46" s="20" t="str">
        <f>IF(Mängud!F83="","",Mängud!F83)</f>
        <v>3:2</v>
      </c>
      <c r="P46" s="3"/>
      <c r="Q46" s="6"/>
      <c r="R46" s="20" t="str">
        <f>IF(Mängud!F118="","",Mängud!F118)</f>
        <v>3:2</v>
      </c>
      <c r="S46" s="5"/>
      <c r="V46" s="2"/>
    </row>
    <row r="47" spans="7:22" s="1" customFormat="1" ht="9.75">
      <c r="G47" s="3">
        <v>162</v>
      </c>
      <c r="H47" s="59" t="str">
        <f>IF(Mängud!E63="","",Mängud!E63)</f>
        <v>Riho Strazev</v>
      </c>
      <c r="I47" s="58"/>
      <c r="J47" s="58"/>
      <c r="K47" s="15"/>
      <c r="P47" s="3"/>
      <c r="S47" s="3"/>
      <c r="V47" s="2"/>
    </row>
    <row r="48" spans="1:22" s="1" customFormat="1" ht="9.75">
      <c r="A48" s="4">
        <v>-120</v>
      </c>
      <c r="B48" s="58" t="str">
        <f>IF(Plussring!H18="","",IF(Plussring!H18=Plussring!E17,Plussring!E19,Plussring!E17))</f>
        <v>Riho Strazev</v>
      </c>
      <c r="C48" s="58"/>
      <c r="D48" s="58"/>
      <c r="G48" s="3"/>
      <c r="H48" s="6"/>
      <c r="I48" s="20" t="str">
        <f>IF(Mängud!F63="","",Mängud!F63)</f>
        <v>3:2</v>
      </c>
      <c r="J48" s="8"/>
      <c r="K48" s="12"/>
      <c r="P48" s="3"/>
      <c r="S48" s="3"/>
      <c r="V48" s="2"/>
    </row>
    <row r="49" spans="4:22" s="1" customFormat="1" ht="9.75">
      <c r="D49" s="5">
        <v>144</v>
      </c>
      <c r="E49" s="59" t="str">
        <f>IF(Mängud!E45="","",Mängud!E45)</f>
        <v>Riho Strazev</v>
      </c>
      <c r="F49" s="58"/>
      <c r="G49" s="60"/>
      <c r="M49" s="4">
        <v>-174</v>
      </c>
      <c r="N49" s="58" t="str">
        <f>IF(Plussring!N28="","",IF(Plussring!N28=Plussring!K24,Plussring!K32,Plussring!K24))</f>
        <v>Imre Korsen</v>
      </c>
      <c r="O49" s="58"/>
      <c r="P49" s="60"/>
      <c r="S49" s="3"/>
      <c r="V49" s="2"/>
    </row>
    <row r="50" spans="1:22" s="1" customFormat="1" ht="9.75">
      <c r="A50" s="4">
        <v>-112</v>
      </c>
      <c r="B50" s="58" t="str">
        <f>IF(Plussring!E51="","",IF(Plussring!E51=Plussring!B50,Plussring!B52,Plussring!B50))</f>
        <v>Malle Miilmann</v>
      </c>
      <c r="C50" s="58"/>
      <c r="D50" s="60"/>
      <c r="E50" s="6"/>
      <c r="F50" s="20" t="str">
        <f>IF(Mängud!F45="","",(Mängud!F45))</f>
        <v>3:0</v>
      </c>
      <c r="P50" s="8"/>
      <c r="S50" s="3"/>
      <c r="V50" s="2"/>
    </row>
    <row r="51" spans="7:22" s="1" customFormat="1" ht="9.75">
      <c r="G51" s="4">
        <v>-154</v>
      </c>
      <c r="H51" s="58" t="str">
        <f>IF(Plussring!K48="","",IF(Plussring!K48=Plussring!H46,Plussring!H50,Plussring!H46))</f>
        <v>Kalju Kalda</v>
      </c>
      <c r="I51" s="58"/>
      <c r="J51" s="58"/>
      <c r="S51" s="3"/>
      <c r="V51" s="2"/>
    </row>
    <row r="52" spans="1:22" s="1" customFormat="1" ht="9.75">
      <c r="A52" s="4">
        <v>-121</v>
      </c>
      <c r="B52" s="58" t="str">
        <f>IF(Plussring!H22="","",IF(Plussring!H22=Plussring!E21,Plussring!E23,Plussring!E21))</f>
        <v>Anatoli Zapunov</v>
      </c>
      <c r="C52" s="58"/>
      <c r="D52" s="58"/>
      <c r="J52" s="5"/>
      <c r="L52" s="16"/>
      <c r="S52" s="3"/>
      <c r="V52" s="2"/>
    </row>
    <row r="53" spans="4:22" s="1" customFormat="1" ht="9.75">
      <c r="D53" s="5">
        <v>145</v>
      </c>
      <c r="E53" s="59" t="str">
        <f>IF(Mängud!E46="","",Mängud!E46)</f>
        <v>Romet Rättel</v>
      </c>
      <c r="F53" s="58"/>
      <c r="G53" s="58"/>
      <c r="J53" s="3">
        <v>183</v>
      </c>
      <c r="K53" s="59" t="str">
        <f>IF(Mängud!E84="","",Mängud!E84)</f>
        <v>Kalju Kalda</v>
      </c>
      <c r="L53" s="58"/>
      <c r="M53" s="58"/>
      <c r="P53" s="10" t="s">
        <v>8</v>
      </c>
      <c r="Q53" s="58" t="str">
        <f>IF(Mängud!E125="","",Mängud!E125)</f>
        <v>Jaanus Lokotar</v>
      </c>
      <c r="R53" s="58"/>
      <c r="S53" s="58"/>
      <c r="T53" s="14">
        <v>224</v>
      </c>
      <c r="V53" s="2"/>
    </row>
    <row r="54" spans="1:22" s="1" customFormat="1" ht="9.75">
      <c r="A54" s="4">
        <v>-113</v>
      </c>
      <c r="B54" s="58" t="str">
        <f>IF(Plussring!E55="","",IF(Plussring!E55=Plussring!B54,Plussring!B56,Plussring!B54))</f>
        <v>Romet Rättel</v>
      </c>
      <c r="C54" s="58"/>
      <c r="D54" s="60"/>
      <c r="E54" s="6"/>
      <c r="F54" s="20" t="str">
        <f>IF(Mängud!F46="","",(Mängud!F46))</f>
        <v>3:2</v>
      </c>
      <c r="G54" s="5"/>
      <c r="J54" s="3"/>
      <c r="K54" s="6"/>
      <c r="L54" s="20" t="str">
        <f>IF(Mängud!F84="","",Mängud!F84)</f>
        <v>3:0</v>
      </c>
      <c r="M54" s="5"/>
      <c r="Q54" s="6"/>
      <c r="R54" s="20" t="str">
        <f>IF(Mängud!F125="","",Mängud!F125)</f>
        <v>3:0</v>
      </c>
      <c r="S54" s="5"/>
      <c r="V54" s="2"/>
    </row>
    <row r="55" spans="7:22" s="1" customFormat="1" ht="9.75">
      <c r="G55" s="3">
        <v>163</v>
      </c>
      <c r="H55" s="59" t="str">
        <f>IF(Mängud!E64="","",Mängud!E64)</f>
        <v>Enrico Kozintsev</v>
      </c>
      <c r="I55" s="58"/>
      <c r="J55" s="60"/>
      <c r="M55" s="3"/>
      <c r="S55" s="3"/>
      <c r="V55" s="2"/>
    </row>
    <row r="56" spans="1:22" s="1" customFormat="1" ht="9.75">
      <c r="A56" s="4">
        <v>-122</v>
      </c>
      <c r="B56" s="58" t="str">
        <f>IF(Plussring!H26="","",IF(Plussring!H26=Plussring!E25,Plussring!E27,Plussring!E25))</f>
        <v>Enrico Kozintsev</v>
      </c>
      <c r="C56" s="58"/>
      <c r="D56" s="58"/>
      <c r="G56" s="3"/>
      <c r="H56" s="6"/>
      <c r="I56" s="20" t="str">
        <f>IF(Mängud!F64="","",Mängud!F64)</f>
        <v>3:0</v>
      </c>
      <c r="M56" s="3"/>
      <c r="S56" s="3"/>
      <c r="V56" s="2"/>
    </row>
    <row r="57" spans="4:22" s="1" customFormat="1" ht="9.75">
      <c r="D57" s="5">
        <v>146</v>
      </c>
      <c r="E57" s="59" t="str">
        <f>IF(Mängud!E47="","",Mängud!E47)</f>
        <v>Enrico Kozintsev</v>
      </c>
      <c r="F57" s="58"/>
      <c r="G57" s="60"/>
      <c r="M57" s="3">
        <v>200</v>
      </c>
      <c r="N57" s="59" t="str">
        <f>IF(Mängud!E101="","",Mängud!E101)</f>
        <v>Kalju Kalda</v>
      </c>
      <c r="O57" s="58"/>
      <c r="P57" s="58"/>
      <c r="S57" s="3"/>
      <c r="V57" s="2"/>
    </row>
    <row r="58" spans="1:22" s="1" customFormat="1" ht="9.75">
      <c r="A58" s="4">
        <v>-114</v>
      </c>
      <c r="B58" s="58" t="str">
        <f>IF(Plussring!E59="","",IF(Plussring!E59=Plussring!B58,Plussring!B60,Plussring!B58))</f>
        <v>Jako Lill</v>
      </c>
      <c r="C58" s="58"/>
      <c r="D58" s="60"/>
      <c r="E58" s="6"/>
      <c r="F58" s="20" t="str">
        <f>IF(Mängud!F47="","",(Mängud!F47))</f>
        <v>3:0</v>
      </c>
      <c r="M58" s="3"/>
      <c r="N58" s="6"/>
      <c r="O58" s="20" t="str">
        <f>IF(Mängud!F101="","",Mängud!F101)</f>
        <v>3:0</v>
      </c>
      <c r="P58" s="5"/>
      <c r="S58" s="3"/>
      <c r="V58" s="2"/>
    </row>
    <row r="59" spans="7:22" s="1" customFormat="1" ht="9.75">
      <c r="G59" s="4">
        <v>-153</v>
      </c>
      <c r="H59" s="58" t="str">
        <f>IF(Plussring!K40="","",IF(Plussring!K40=Plussring!H38,Plussring!H42,Plussring!H38))</f>
        <v>Kristi Ernits</v>
      </c>
      <c r="I59" s="58"/>
      <c r="J59" s="58"/>
      <c r="M59" s="3"/>
      <c r="P59" s="3"/>
      <c r="S59" s="3"/>
      <c r="V59" s="2"/>
    </row>
    <row r="60" spans="1:22" s="1" customFormat="1" ht="9.75">
      <c r="A60" s="4">
        <v>-123</v>
      </c>
      <c r="B60" s="58" t="str">
        <f>IF(Plussring!H30="","",IF(Plussring!H30=Plussring!E29,Plussring!E31,Plussring!E29))</f>
        <v>Sandra Prikk</v>
      </c>
      <c r="C60" s="58"/>
      <c r="D60" s="58"/>
      <c r="J60" s="5"/>
      <c r="M60" s="3"/>
      <c r="P60" s="3"/>
      <c r="S60" s="3"/>
      <c r="V60" s="2"/>
    </row>
    <row r="61" spans="4:22" s="1" customFormat="1" ht="9.75">
      <c r="D61" s="5">
        <v>147</v>
      </c>
      <c r="E61" s="59" t="str">
        <f>IF(Mängud!E48="","",Mängud!E48)</f>
        <v>Sandra Prikk</v>
      </c>
      <c r="F61" s="58"/>
      <c r="G61" s="58"/>
      <c r="J61" s="3">
        <v>184</v>
      </c>
      <c r="K61" s="59" t="str">
        <f>IF(Mängud!E85="","",Mängud!E85)</f>
        <v>Kristi Ernits</v>
      </c>
      <c r="L61" s="58"/>
      <c r="M61" s="60"/>
      <c r="P61" s="3">
        <v>218</v>
      </c>
      <c r="Q61" s="59" t="str">
        <f>IF(Mängud!E119="","",Mängud!E119)</f>
        <v>Jaanus Lokotar</v>
      </c>
      <c r="R61" s="58"/>
      <c r="S61" s="60"/>
      <c r="V61" s="2"/>
    </row>
    <row r="62" spans="1:22" s="1" customFormat="1" ht="9.75">
      <c r="A62" s="4">
        <v>-115</v>
      </c>
      <c r="B62" s="58" t="str">
        <f>IF(Plussring!E63="","",IF(Plussring!E63=Plussring!B62,Plussring!B64,Plussring!B62))</f>
        <v>Bye Bye</v>
      </c>
      <c r="C62" s="58"/>
      <c r="D62" s="60"/>
      <c r="E62" s="6"/>
      <c r="F62" s="20" t="str">
        <f>IF(Mängud!F48="","",(Mängud!F48))</f>
        <v>w.o.</v>
      </c>
      <c r="G62" s="5"/>
      <c r="J62" s="3"/>
      <c r="K62" s="6"/>
      <c r="L62" s="20" t="str">
        <f>IF(Mängud!F85="","",Mängud!F85)</f>
        <v>3:2</v>
      </c>
      <c r="P62" s="3"/>
      <c r="Q62" s="6"/>
      <c r="R62" s="20" t="str">
        <f>IF(Mängud!F119="","",Mängud!F119)</f>
        <v>3:2</v>
      </c>
      <c r="V62" s="2"/>
    </row>
    <row r="63" spans="7:22" s="1" customFormat="1" ht="9.75">
      <c r="G63" s="3">
        <v>164</v>
      </c>
      <c r="H63" s="59" t="str">
        <f>IF(Mängud!E65="","",Mängud!E65)</f>
        <v>Sandra Prikk</v>
      </c>
      <c r="I63" s="58"/>
      <c r="J63" s="58"/>
      <c r="K63" s="15"/>
      <c r="P63" s="3"/>
      <c r="V63" s="2"/>
    </row>
    <row r="64" spans="1:22" s="1" customFormat="1" ht="9.75">
      <c r="A64" s="4">
        <v>-124</v>
      </c>
      <c r="B64" s="58" t="str">
        <f>IF(Plussring!H34="","",IF(Plussring!H34=Plussring!E33,Plussring!E35,Plussring!E33))</f>
        <v>Mati Türk</v>
      </c>
      <c r="C64" s="58"/>
      <c r="D64" s="58"/>
      <c r="G64" s="3"/>
      <c r="H64" s="6"/>
      <c r="I64" s="20" t="str">
        <f>IF(Mängud!F65="","",Mängud!F65)</f>
        <v>3:0</v>
      </c>
      <c r="J64" s="8"/>
      <c r="K64" s="12"/>
      <c r="P64" s="3"/>
      <c r="V64" s="2"/>
    </row>
    <row r="65" spans="2:22" s="1" customFormat="1" ht="9.75">
      <c r="B65" s="8"/>
      <c r="C65" s="8"/>
      <c r="D65" s="5">
        <v>148</v>
      </c>
      <c r="E65" s="59" t="str">
        <f>IF(Mängud!E49="","",Mängud!E49)</f>
        <v>Mati Türk</v>
      </c>
      <c r="F65" s="58"/>
      <c r="G65" s="60"/>
      <c r="M65" s="4">
        <v>-173</v>
      </c>
      <c r="N65" s="58" t="str">
        <f>IF(Plussring!N12="","",IF(Plussring!N12=Plussring!K8,Plussring!K16,Plussring!K8))</f>
        <v>Jaanus Lokotar</v>
      </c>
      <c r="O65" s="58"/>
      <c r="P65" s="60"/>
      <c r="V65" s="2"/>
    </row>
    <row r="66" spans="1:22" s="1" customFormat="1" ht="9.75">
      <c r="A66" s="4">
        <v>-116</v>
      </c>
      <c r="B66" s="58" t="str">
        <f>IF(Plussring!E67="","",IF(Plussring!E67=Plussring!B66,Plussring!B68,Plussring!B66))</f>
        <v>Aivar Soo</v>
      </c>
      <c r="C66" s="58"/>
      <c r="D66" s="60"/>
      <c r="E66" s="6"/>
      <c r="F66" s="20" t="str">
        <f>IF(Mängud!F49="","",(Mängud!F49))</f>
        <v>3:2</v>
      </c>
      <c r="V66" s="2"/>
    </row>
  </sheetData>
  <sheetProtection/>
  <mergeCells count="87">
    <mergeCell ref="N65:P65"/>
    <mergeCell ref="B66:D66"/>
    <mergeCell ref="B62:D62"/>
    <mergeCell ref="H63:J63"/>
    <mergeCell ref="B64:D64"/>
    <mergeCell ref="E65:G65"/>
    <mergeCell ref="B60:D60"/>
    <mergeCell ref="E61:G61"/>
    <mergeCell ref="K61:M61"/>
    <mergeCell ref="Q61:S61"/>
    <mergeCell ref="E57:G57"/>
    <mergeCell ref="N57:P57"/>
    <mergeCell ref="B58:D58"/>
    <mergeCell ref="H59:J59"/>
    <mergeCell ref="Q53:S53"/>
    <mergeCell ref="B54:D54"/>
    <mergeCell ref="H55:J55"/>
    <mergeCell ref="B56:D56"/>
    <mergeCell ref="H51:J51"/>
    <mergeCell ref="B52:D52"/>
    <mergeCell ref="E53:G53"/>
    <mergeCell ref="K53:M53"/>
    <mergeCell ref="B48:D48"/>
    <mergeCell ref="E49:G49"/>
    <mergeCell ref="N49:P49"/>
    <mergeCell ref="B50:D50"/>
    <mergeCell ref="K45:M45"/>
    <mergeCell ref="Q45:S45"/>
    <mergeCell ref="B46:D46"/>
    <mergeCell ref="H47:J47"/>
    <mergeCell ref="B42:D42"/>
    <mergeCell ref="H43:J43"/>
    <mergeCell ref="B44:D44"/>
    <mergeCell ref="E45:G45"/>
    <mergeCell ref="H39:J39"/>
    <mergeCell ref="B40:D40"/>
    <mergeCell ref="E41:G41"/>
    <mergeCell ref="N41:P41"/>
    <mergeCell ref="B36:D36"/>
    <mergeCell ref="E37:G37"/>
    <mergeCell ref="K37:M37"/>
    <mergeCell ref="B38:D38"/>
    <mergeCell ref="E33:G33"/>
    <mergeCell ref="N33:P33"/>
    <mergeCell ref="B34:D34"/>
    <mergeCell ref="H35:J35"/>
    <mergeCell ref="Q29:S29"/>
    <mergeCell ref="B30:D30"/>
    <mergeCell ref="H31:J31"/>
    <mergeCell ref="B32:D32"/>
    <mergeCell ref="H27:J27"/>
    <mergeCell ref="B28:D28"/>
    <mergeCell ref="E29:G29"/>
    <mergeCell ref="K29:M29"/>
    <mergeCell ref="B24:D24"/>
    <mergeCell ref="E25:G25"/>
    <mergeCell ref="N25:P25"/>
    <mergeCell ref="B26:D26"/>
    <mergeCell ref="K21:M21"/>
    <mergeCell ref="Q21:S21"/>
    <mergeCell ref="B22:D22"/>
    <mergeCell ref="H23:J23"/>
    <mergeCell ref="B18:D18"/>
    <mergeCell ref="H19:J19"/>
    <mergeCell ref="B20:D20"/>
    <mergeCell ref="E21:G21"/>
    <mergeCell ref="H15:J15"/>
    <mergeCell ref="B16:D16"/>
    <mergeCell ref="E17:G17"/>
    <mergeCell ref="N17:P17"/>
    <mergeCell ref="E13:G13"/>
    <mergeCell ref="K13:M13"/>
    <mergeCell ref="Q13:S13"/>
    <mergeCell ref="B14:D14"/>
    <mergeCell ref="N9:P9"/>
    <mergeCell ref="B10:D10"/>
    <mergeCell ref="H11:J11"/>
    <mergeCell ref="B12:D12"/>
    <mergeCell ref="B6:D6"/>
    <mergeCell ref="H7:J7"/>
    <mergeCell ref="B8:D8"/>
    <mergeCell ref="E9:G9"/>
    <mergeCell ref="K1:N1"/>
    <mergeCell ref="H3:J3"/>
    <mergeCell ref="B4:D4"/>
    <mergeCell ref="E5:G5"/>
    <mergeCell ref="K5:M5"/>
  </mergeCells>
  <printOptions/>
  <pageMargins left="0" right="0" top="0.15748031496062992" bottom="0.15748031496062992" header="0.15748031496062992" footer="0.15748031496062992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78"/>
  <sheetViews>
    <sheetView zoomScalePageLayoutView="0" workbookViewId="0" topLeftCell="A7">
      <selection activeCell="R35" sqref="R35"/>
    </sheetView>
  </sheetViews>
  <sheetFormatPr defaultColWidth="9.140625" defaultRowHeight="12.75"/>
  <cols>
    <col min="1" max="1" width="4.140625" style="0" bestFit="1" customWidth="1"/>
    <col min="2" max="19" width="5.7109375" style="0" customWidth="1"/>
    <col min="20" max="20" width="3.140625" style="0" bestFit="1" customWidth="1"/>
  </cols>
  <sheetData>
    <row r="1" spans="1:20" ht="12.75">
      <c r="A1" s="61" t="s">
        <v>130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2" s="1" customFormat="1" ht="9.75">
      <c r="A2" s="4">
        <v>-205</v>
      </c>
      <c r="B2" s="58" t="str">
        <f>IF(Plussring!Q20="","",IF(Plussring!Q20=Plussring!N12,Plussring!N28,Plussring!N12))</f>
        <v>Heino Kruusement</v>
      </c>
      <c r="C2" s="58"/>
      <c r="D2" s="58"/>
      <c r="V2" s="2"/>
    </row>
    <row r="3" spans="4:22" s="1" customFormat="1" ht="9.75">
      <c r="D3" s="5">
        <v>233</v>
      </c>
      <c r="E3" s="59" t="str">
        <f>IF(Mängud!E134="","",Mängud!E134)</f>
        <v>Heino Kruusement</v>
      </c>
      <c r="F3" s="58"/>
      <c r="G3" s="58"/>
      <c r="V3" s="2"/>
    </row>
    <row r="4" spans="1:22" s="1" customFormat="1" ht="9.75">
      <c r="A4" s="4">
        <v>223</v>
      </c>
      <c r="B4" s="58" t="str">
        <f>IF(Miinusring!Q21="","",Miinusring!Q21)</f>
        <v>Vladyslav Rybachok</v>
      </c>
      <c r="C4" s="58"/>
      <c r="D4" s="60"/>
      <c r="E4" s="6"/>
      <c r="F4" s="20" t="str">
        <f>IF(Mängud!F134="","",Mängud!F134)</f>
        <v>3:1</v>
      </c>
      <c r="G4" s="5"/>
      <c r="V4" s="2"/>
    </row>
    <row r="5" spans="7:22" s="1" customFormat="1" ht="9.75">
      <c r="G5" s="3">
        <v>258</v>
      </c>
      <c r="H5" s="59" t="str">
        <f>IF(Mängud!E159="","",Mängud!E159)</f>
        <v>Heino Kruusement</v>
      </c>
      <c r="I5" s="58"/>
      <c r="J5" s="58"/>
      <c r="K5" s="4" t="s">
        <v>10</v>
      </c>
      <c r="V5" s="2"/>
    </row>
    <row r="6" spans="1:22" s="1" customFormat="1" ht="9.75">
      <c r="A6" s="4">
        <v>-206</v>
      </c>
      <c r="B6" s="58" t="str">
        <f>IF(Plussring!Q52="","",IF(Plussring!Q52=Plussring!N44,Plussring!N60,Plussring!N44))</f>
        <v>Eduard Virkunen</v>
      </c>
      <c r="C6" s="58"/>
      <c r="D6" s="58"/>
      <c r="G6" s="3"/>
      <c r="H6" s="6"/>
      <c r="I6" s="20" t="str">
        <f>IF(Mängud!F159="","",Mängud!F159)</f>
        <v>3:1</v>
      </c>
      <c r="M6" s="4">
        <v>-233</v>
      </c>
      <c r="N6" s="58" t="str">
        <f>IF(E3="","",IF(E3=B2,B4,B2))</f>
        <v>Vladyslav Rybachok</v>
      </c>
      <c r="O6" s="58"/>
      <c r="P6" s="58"/>
      <c r="V6" s="2"/>
    </row>
    <row r="7" spans="4:22" s="1" customFormat="1" ht="9.75">
      <c r="D7" s="5">
        <v>234</v>
      </c>
      <c r="E7" s="59" t="str">
        <f>IF(Mängud!E135="","",Mängud!E135)</f>
        <v>Eduard Virkunen</v>
      </c>
      <c r="F7" s="58"/>
      <c r="G7" s="60"/>
      <c r="P7" s="5">
        <v>257</v>
      </c>
      <c r="Q7" s="59" t="str">
        <f>IF(Mängud!E158="","",Mängud!E158)</f>
        <v>Vladyslav Rybachok</v>
      </c>
      <c r="R7" s="58"/>
      <c r="S7" s="58"/>
      <c r="T7" s="4" t="s">
        <v>9</v>
      </c>
      <c r="V7" s="2"/>
    </row>
    <row r="8" spans="1:22" s="1" customFormat="1" ht="9.75">
      <c r="A8" s="4">
        <v>224</v>
      </c>
      <c r="B8" s="58" t="str">
        <f>IF(Miinusring!Q53="","",Miinusring!Q53)</f>
        <v>Jaanus Lokotar</v>
      </c>
      <c r="C8" s="58"/>
      <c r="D8" s="60"/>
      <c r="E8" s="6"/>
      <c r="F8" s="20" t="str">
        <f>IF(Mängud!F135="","",Mängud!F135)</f>
        <v>3:1</v>
      </c>
      <c r="M8" s="4">
        <v>-234</v>
      </c>
      <c r="N8" s="58" t="str">
        <f>IF(E7="","",IF(E7=B6,B8,B6))</f>
        <v>Jaanus Lokotar</v>
      </c>
      <c r="O8" s="58"/>
      <c r="P8" s="60"/>
      <c r="Q8" s="6"/>
      <c r="R8" s="20" t="str">
        <f>IF(Mängud!F158="","",Mängud!F158)</f>
        <v>3:2</v>
      </c>
      <c r="V8" s="2"/>
    </row>
    <row r="9" spans="7:22" s="1" customFormat="1" ht="9.75">
      <c r="G9" s="4">
        <v>-258</v>
      </c>
      <c r="H9" s="58" t="str">
        <f>IF(H5="","",IF(H5=E3,E7,E3))</f>
        <v>Eduard Virkunen</v>
      </c>
      <c r="I9" s="58"/>
      <c r="J9" s="58"/>
      <c r="K9" s="4" t="s">
        <v>12</v>
      </c>
      <c r="V9" s="2"/>
    </row>
    <row r="10" spans="1:22" s="1" customFormat="1" ht="9.75">
      <c r="A10" s="4">
        <v>-215</v>
      </c>
      <c r="B10" s="58" t="str">
        <f>IF(Miinusring!Q13="","",IF(Miinusring!Q13=Miinusring!N9,Miinusring!N17,Miinusring!N9))</f>
        <v>Ain Raid</v>
      </c>
      <c r="C10" s="58"/>
      <c r="D10" s="58"/>
      <c r="P10" s="4">
        <v>-257</v>
      </c>
      <c r="Q10" s="58" t="str">
        <f>IF(Q7="","",IF(Q7=N6,N8,N6))</f>
        <v>Jaanus Lokotar</v>
      </c>
      <c r="R10" s="58"/>
      <c r="S10" s="58"/>
      <c r="T10" s="4" t="s">
        <v>11</v>
      </c>
      <c r="V10" s="2"/>
    </row>
    <row r="11" spans="4:22" s="1" customFormat="1" ht="9.75">
      <c r="D11" s="5">
        <v>231</v>
      </c>
      <c r="E11" s="59" t="str">
        <f>IF(Mängud!E132="","",Mängud!E132)</f>
        <v>Ain Raid</v>
      </c>
      <c r="F11" s="58"/>
      <c r="G11" s="58"/>
      <c r="V11" s="2"/>
    </row>
    <row r="12" spans="1:22" s="1" customFormat="1" ht="9.75">
      <c r="A12" s="4">
        <v>-216</v>
      </c>
      <c r="B12" s="58" t="str">
        <f>IF(Miinusring!Q29="","",IF(Miinusring!Q29=Miinusring!N25,Miinusring!N33,Miinusring!N25))</f>
        <v>Ants Hendrikson</v>
      </c>
      <c r="C12" s="58"/>
      <c r="D12" s="60"/>
      <c r="E12" s="6"/>
      <c r="F12" s="20" t="str">
        <f>IF(Mängud!F132="","",Mängud!F132)</f>
        <v>3:2</v>
      </c>
      <c r="G12" s="5"/>
      <c r="M12" s="4">
        <v>-223</v>
      </c>
      <c r="N12" s="58" t="str">
        <f>IF(Miinusring!Q21="","",IF(Miinusring!Q21=Miinusring!Q13,Miinusring!Q29,Miinusring!Q13))</f>
        <v>Keit Reinsalu</v>
      </c>
      <c r="O12" s="58"/>
      <c r="P12" s="58"/>
      <c r="V12" s="2"/>
    </row>
    <row r="13" spans="7:22" s="1" customFormat="1" ht="9.75">
      <c r="G13" s="3">
        <v>255</v>
      </c>
      <c r="H13" s="59" t="str">
        <f>IF(Mängud!E156="","",Mängud!E156)</f>
        <v>Ain Raid</v>
      </c>
      <c r="I13" s="58"/>
      <c r="J13" s="58"/>
      <c r="K13" s="4" t="s">
        <v>15</v>
      </c>
      <c r="P13" s="5">
        <v>256</v>
      </c>
      <c r="Q13" s="59" t="str">
        <f>IF(Mängud!E157="","",Mängud!E157)</f>
        <v>Keit Reinsalu</v>
      </c>
      <c r="R13" s="58"/>
      <c r="S13" s="58"/>
      <c r="T13" s="4" t="s">
        <v>13</v>
      </c>
      <c r="V13" s="2"/>
    </row>
    <row r="14" spans="1:22" s="1" customFormat="1" ht="9.75">
      <c r="A14" s="4">
        <v>-217</v>
      </c>
      <c r="B14" s="58" t="str">
        <f>IF(Miinusring!Q45="","",IF(Miinusring!Q45=Miinusring!N41,Miinusring!N49,Miinusring!N41))</f>
        <v>Riho Strazev</v>
      </c>
      <c r="C14" s="58"/>
      <c r="D14" s="58"/>
      <c r="G14" s="3"/>
      <c r="H14" s="6"/>
      <c r="I14" s="20" t="str">
        <f>IF(Mängud!F156="","",Mängud!F156)</f>
        <v>3:1</v>
      </c>
      <c r="M14" s="4">
        <v>-224</v>
      </c>
      <c r="N14" s="58" t="str">
        <f>IF(Miinusring!Q53="","",IF(Miinusring!Q53=Miinusring!Q45,Miinusring!Q61,Miinusring!Q45))</f>
        <v>Imre Korsen</v>
      </c>
      <c r="O14" s="58"/>
      <c r="P14" s="60"/>
      <c r="Q14" s="6"/>
      <c r="R14" s="20" t="str">
        <f>IF(Mängud!F157="","",Mängud!F157)</f>
        <v>3:2</v>
      </c>
      <c r="V14" s="2"/>
    </row>
    <row r="15" spans="4:22" s="1" customFormat="1" ht="9.75">
      <c r="D15" s="5">
        <v>232</v>
      </c>
      <c r="E15" s="59" t="str">
        <f>IF(Mängud!E133="","",Mängud!E133)</f>
        <v>Kalju Kalda</v>
      </c>
      <c r="F15" s="58"/>
      <c r="G15" s="60"/>
      <c r="V15" s="2"/>
    </row>
    <row r="16" spans="1:22" s="1" customFormat="1" ht="9.75">
      <c r="A16" s="4">
        <v>-218</v>
      </c>
      <c r="B16" s="58" t="str">
        <f>IF(Miinusring!Q61="","",IF(Miinusring!Q61=Miinusring!N57,Miinusring!N65,Miinusring!N57))</f>
        <v>Kalju Kalda</v>
      </c>
      <c r="C16" s="58"/>
      <c r="D16" s="60"/>
      <c r="E16" s="6"/>
      <c r="F16" s="20" t="str">
        <f>IF(Mängud!F133="","",Mängud!F133)</f>
        <v>3:0</v>
      </c>
      <c r="P16" s="4">
        <v>-256</v>
      </c>
      <c r="Q16" s="58" t="str">
        <f>IF(Q13="","",IF(Q13=N12,N14,N12))</f>
        <v>Imre Korsen</v>
      </c>
      <c r="R16" s="58"/>
      <c r="S16" s="58"/>
      <c r="T16" s="4" t="s">
        <v>14</v>
      </c>
      <c r="V16" s="2"/>
    </row>
    <row r="17" spans="7:22" s="1" customFormat="1" ht="9.75">
      <c r="G17" s="4">
        <v>-255</v>
      </c>
      <c r="H17" s="58" t="str">
        <f>IF(H13="","",IF(H13=E11,E15,E11))</f>
        <v>Kalju Kalda</v>
      </c>
      <c r="I17" s="58"/>
      <c r="J17" s="58"/>
      <c r="K17" s="4" t="s">
        <v>17</v>
      </c>
      <c r="V17" s="2"/>
    </row>
    <row r="18" spans="1:22" s="1" customFormat="1" ht="9.75">
      <c r="A18" s="4">
        <v>-197</v>
      </c>
      <c r="B18" s="58" t="str">
        <f>IF(Miinusring!N9="","",IF(Miinusring!N9=Miinusring!K5,Miinusring!K13,Miinusring!K5))</f>
        <v>Raigo Rommot</v>
      </c>
      <c r="C18" s="58"/>
      <c r="D18" s="58"/>
      <c r="M18" s="4">
        <v>-231</v>
      </c>
      <c r="N18" s="58" t="str">
        <f>IF(E11="","",IF(E11=B10,B12,B10))</f>
        <v>Ants Hendrikson</v>
      </c>
      <c r="O18" s="58"/>
      <c r="P18" s="58"/>
      <c r="V18" s="2"/>
    </row>
    <row r="19" spans="4:22" s="1" customFormat="1" ht="9.75">
      <c r="D19" s="5">
        <v>229</v>
      </c>
      <c r="E19" s="59" t="str">
        <f>IF(Mängud!E130="","",Mängud!E130)</f>
        <v>Raigo Rommot</v>
      </c>
      <c r="F19" s="58"/>
      <c r="G19" s="58"/>
      <c r="P19" s="5">
        <v>254</v>
      </c>
      <c r="Q19" s="59" t="str">
        <f>IF(Mängud!E155="","",Mängud!E155)</f>
        <v>Ants Hendrikson</v>
      </c>
      <c r="R19" s="58"/>
      <c r="S19" s="58"/>
      <c r="T19" s="4" t="s">
        <v>16</v>
      </c>
      <c r="V19" s="2"/>
    </row>
    <row r="20" spans="1:22" s="1" customFormat="1" ht="9.75">
      <c r="A20" s="4">
        <v>-198</v>
      </c>
      <c r="B20" s="58" t="str">
        <f>IF(Miinusring!N25="","",IF(Miinusring!N25=Miinusring!K21,Miinusring!K29,Miinusring!K21))</f>
        <v>Amanda Hallik</v>
      </c>
      <c r="C20" s="58"/>
      <c r="D20" s="60"/>
      <c r="E20" s="6"/>
      <c r="F20" s="20" t="str">
        <f>IF(Mängud!F130="","",Mängud!F130)</f>
        <v>3:0</v>
      </c>
      <c r="G20" s="5"/>
      <c r="M20" s="4">
        <v>-232</v>
      </c>
      <c r="N20" s="58" t="str">
        <f>IF(E15="","",IF(E15=B14,B16,B14))</f>
        <v>Riho Strazev</v>
      </c>
      <c r="O20" s="58"/>
      <c r="P20" s="60"/>
      <c r="Q20" s="6"/>
      <c r="R20" s="20" t="str">
        <f>IF(Mängud!F155="","",Mängud!F155)</f>
        <v>3:2</v>
      </c>
      <c r="V20" s="2"/>
    </row>
    <row r="21" spans="7:22" s="1" customFormat="1" ht="9.75">
      <c r="G21" s="3">
        <v>253</v>
      </c>
      <c r="H21" s="59" t="str">
        <f>IF(Mängud!E154="","",Mängud!E154)</f>
        <v>Raigo Rommot</v>
      </c>
      <c r="I21" s="58"/>
      <c r="J21" s="58"/>
      <c r="K21" s="4" t="s">
        <v>19</v>
      </c>
      <c r="V21" s="2"/>
    </row>
    <row r="22" spans="1:22" s="1" customFormat="1" ht="9.75">
      <c r="A22" s="4">
        <v>-199</v>
      </c>
      <c r="B22" s="58" t="str">
        <f>IF(Miinusring!N41="","",IF(Miinusring!N41=Miinusring!K37,Miinusring!K45,Miinusring!K37))</f>
        <v>Oliver Ollmann</v>
      </c>
      <c r="C22" s="58"/>
      <c r="D22" s="58"/>
      <c r="G22" s="3"/>
      <c r="H22" s="6"/>
      <c r="I22" s="20" t="str">
        <f>IF(Mängud!F154="","",Mängud!F154)</f>
        <v>3:1</v>
      </c>
      <c r="P22" s="4">
        <v>-254</v>
      </c>
      <c r="Q22" s="58" t="str">
        <f>IF(Q19="","",IF(Q19=N18,N20,N18))</f>
        <v>Riho Strazev</v>
      </c>
      <c r="R22" s="58"/>
      <c r="S22" s="58"/>
      <c r="T22" s="4" t="s">
        <v>18</v>
      </c>
      <c r="V22" s="2"/>
    </row>
    <row r="23" spans="4:22" s="1" customFormat="1" ht="9.75">
      <c r="D23" s="5">
        <v>230</v>
      </c>
      <c r="E23" s="59" t="str">
        <f>IF(Mängud!E131="","",Mängud!E131)</f>
        <v>Oliver Ollmann</v>
      </c>
      <c r="F23" s="58"/>
      <c r="G23" s="60"/>
      <c r="V23" s="2"/>
    </row>
    <row r="24" spans="1:22" s="1" customFormat="1" ht="9.75">
      <c r="A24" s="4">
        <v>200</v>
      </c>
      <c r="B24" s="58" t="str">
        <f>IF(Miinusring!N57="","",IF(Miinusring!N57=Miinusring!K53,Miinusring!K61,Miinusring!K53))</f>
        <v>Kristi Ernits</v>
      </c>
      <c r="C24" s="58"/>
      <c r="D24" s="60"/>
      <c r="E24" s="6"/>
      <c r="F24" s="20" t="str">
        <f>IF(Mängud!F131="","",Mängud!F131)</f>
        <v>3:0</v>
      </c>
      <c r="V24" s="2"/>
    </row>
    <row r="25" spans="7:22" s="1" customFormat="1" ht="9.75">
      <c r="G25" s="4">
        <v>-253</v>
      </c>
      <c r="H25" s="58" t="str">
        <f>IF(H21="","",IF(H21=E19,E23,E19))</f>
        <v>Oliver Ollmann</v>
      </c>
      <c r="I25" s="58"/>
      <c r="J25" s="58"/>
      <c r="K25" s="4" t="s">
        <v>22</v>
      </c>
      <c r="V25" s="2"/>
    </row>
    <row r="26" spans="1:22" s="1" customFormat="1" ht="9.75">
      <c r="A26" s="4">
        <v>-177</v>
      </c>
      <c r="B26" s="58" t="str">
        <f>IF(Miinusring!K5="","",IF(Miinusring!K5=Miinusring!H3,Miinusring!H7,Miinusring!H3))</f>
        <v>Arvi Merigan</v>
      </c>
      <c r="C26" s="58"/>
      <c r="D26" s="58"/>
      <c r="M26" s="4">
        <v>-229</v>
      </c>
      <c r="N26" s="58" t="str">
        <f>IF(E19="","",IF(E19=B18,B20,B18))</f>
        <v>Amanda Hallik</v>
      </c>
      <c r="O26" s="58"/>
      <c r="P26" s="58"/>
      <c r="V26" s="2"/>
    </row>
    <row r="27" spans="4:22" s="1" customFormat="1" ht="9.75">
      <c r="D27" s="5">
        <v>201</v>
      </c>
      <c r="E27" s="59" t="str">
        <f>IF(Mängud!E102="","",Mängud!E102)</f>
        <v>Arvi Merigan</v>
      </c>
      <c r="F27" s="58"/>
      <c r="G27" s="58"/>
      <c r="P27" s="5">
        <v>252</v>
      </c>
      <c r="Q27" s="59" t="str">
        <f>IF(Mängud!E153="","",Mängud!E153)</f>
        <v>Amanda Hallik</v>
      </c>
      <c r="R27" s="58"/>
      <c r="S27" s="58"/>
      <c r="T27" s="4" t="s">
        <v>20</v>
      </c>
      <c r="V27" s="2"/>
    </row>
    <row r="28" spans="1:22" s="1" customFormat="1" ht="9.75">
      <c r="A28" s="4">
        <v>-178</v>
      </c>
      <c r="B28" s="58" t="str">
        <f>IF(Miinusring!K13="","",IF(Miinusring!K13=Miinusring!H11,Miinusring!H15,Miinusring!H11))</f>
        <v>Alex Rahuoja</v>
      </c>
      <c r="C28" s="58"/>
      <c r="D28" s="60"/>
      <c r="E28" s="6"/>
      <c r="F28" s="20" t="str">
        <f>IF(Mängud!F102="","",Mängud!F102)</f>
        <v>3:2</v>
      </c>
      <c r="G28" s="5"/>
      <c r="M28" s="4">
        <v>-230</v>
      </c>
      <c r="N28" s="58" t="str">
        <f>IF(E23="","",IF(E23=B22,B24,B22))</f>
        <v>Kristi Ernits</v>
      </c>
      <c r="O28" s="58"/>
      <c r="P28" s="60"/>
      <c r="Q28" s="6"/>
      <c r="R28" s="20" t="str">
        <f>IF(Mängud!F153="","",Mängud!F153)</f>
        <v>3:1</v>
      </c>
      <c r="V28" s="2"/>
    </row>
    <row r="29" spans="7:22" s="1" customFormat="1" ht="9.75">
      <c r="G29" s="3">
        <v>227</v>
      </c>
      <c r="H29" s="59" t="str">
        <f>IF(Mängud!E128="","",Mängud!E128)</f>
        <v>Arvi Merigan</v>
      </c>
      <c r="I29" s="58"/>
      <c r="J29" s="58"/>
      <c r="V29" s="2"/>
    </row>
    <row r="30" spans="1:22" s="1" customFormat="1" ht="9.75">
      <c r="A30" s="4">
        <v>-179</v>
      </c>
      <c r="B30" s="58" t="str">
        <f>IF(Miinusring!K21="","",IF(Miinusring!K21=Miinusring!H19,Miinusring!H23,Miinusring!H19))</f>
        <v>Toomas Hansar</v>
      </c>
      <c r="C30" s="58"/>
      <c r="D30" s="58"/>
      <c r="G30" s="3"/>
      <c r="H30" s="6"/>
      <c r="I30" s="20" t="str">
        <f>IF(Mängud!F128="","",Mängud!F128)</f>
        <v>3:0</v>
      </c>
      <c r="J30" s="5"/>
      <c r="P30" s="4">
        <v>-252</v>
      </c>
      <c r="Q30" s="58" t="str">
        <f>IF(Q27="","",IF(Q27=N26,N28,N26))</f>
        <v>Kristi Ernits</v>
      </c>
      <c r="R30" s="58"/>
      <c r="S30" s="58"/>
      <c r="T30" s="4" t="s">
        <v>21</v>
      </c>
      <c r="V30" s="2"/>
    </row>
    <row r="31" spans="4:22" s="1" customFormat="1" ht="9.75">
      <c r="D31" s="5">
        <v>202</v>
      </c>
      <c r="E31" s="59" t="str">
        <f>IF(Mängud!E103="","",Mängud!E103)</f>
        <v>Toomas Hansar</v>
      </c>
      <c r="F31" s="58"/>
      <c r="G31" s="60"/>
      <c r="J31" s="3"/>
      <c r="V31" s="2"/>
    </row>
    <row r="32" spans="1:22" s="1" customFormat="1" ht="9.75">
      <c r="A32" s="4">
        <v>-180</v>
      </c>
      <c r="B32" s="58" t="str">
        <f>IF(Miinusring!K29="","",IF(Miinusring!K29=Miinusring!H27,Miinusring!H31,Miinusring!H27))</f>
        <v>Heikki Sool</v>
      </c>
      <c r="C32" s="58"/>
      <c r="D32" s="58"/>
      <c r="E32" s="13"/>
      <c r="F32" s="20" t="str">
        <f>IF(Mängud!F103="","",Mängud!F103)</f>
        <v>3:2</v>
      </c>
      <c r="J32" s="3"/>
      <c r="V32" s="2"/>
    </row>
    <row r="33" spans="10:22" s="1" customFormat="1" ht="9.75">
      <c r="J33" s="3">
        <v>251</v>
      </c>
      <c r="K33" s="59" t="str">
        <f>IF(Mängud!E152="","",Mängud!E152)</f>
        <v>Reino Ristissaar</v>
      </c>
      <c r="L33" s="58"/>
      <c r="M33" s="58"/>
      <c r="N33" s="4" t="s">
        <v>23</v>
      </c>
      <c r="V33" s="2"/>
    </row>
    <row r="34" spans="1:22" s="1" customFormat="1" ht="9.75">
      <c r="A34" s="4">
        <v>-181</v>
      </c>
      <c r="B34" s="58" t="str">
        <f>IF(Miinusring!K37="","",IF(Miinusring!K37=Miinusring!H35,Miinusring!H39,Miinusring!H35))</f>
        <v>Marika Kotka</v>
      </c>
      <c r="C34" s="58"/>
      <c r="D34" s="58"/>
      <c r="J34" s="3"/>
      <c r="K34" s="6"/>
      <c r="L34" s="20" t="str">
        <f>IF(Mängud!F152="","",Mängud!F152)</f>
        <v>3:0</v>
      </c>
      <c r="V34" s="2"/>
    </row>
    <row r="35" spans="4:22" s="1" customFormat="1" ht="9.75">
      <c r="D35" s="5">
        <v>203</v>
      </c>
      <c r="E35" s="59" t="str">
        <f>IF(Mängud!E104="","",Mängud!E104)</f>
        <v>Reino Ristissaar</v>
      </c>
      <c r="F35" s="58"/>
      <c r="G35" s="58"/>
      <c r="J35" s="3"/>
      <c r="V35" s="2"/>
    </row>
    <row r="36" spans="1:22" s="1" customFormat="1" ht="9.75">
      <c r="A36" s="4">
        <v>-182</v>
      </c>
      <c r="B36" s="58" t="str">
        <f>IF(Miinusring!K45="","",IF(Miinusring!K45=Miinusring!H43,Miinusring!H47,Miinusring!H43))</f>
        <v>Reino Ristissaar</v>
      </c>
      <c r="C36" s="58"/>
      <c r="D36" s="58"/>
      <c r="E36" s="13"/>
      <c r="F36" s="20" t="str">
        <f>IF(Mängud!F104="","",Mängud!F104)</f>
        <v>3:0</v>
      </c>
      <c r="G36" s="5"/>
      <c r="J36" s="3"/>
      <c r="V36" s="2"/>
    </row>
    <row r="37" spans="7:22" s="1" customFormat="1" ht="9.75">
      <c r="G37" s="3">
        <v>228</v>
      </c>
      <c r="H37" s="59" t="str">
        <f>IF(Mängud!E129="","",Mängud!E129)</f>
        <v>Reino Ristissaar</v>
      </c>
      <c r="I37" s="58"/>
      <c r="J37" s="58"/>
      <c r="K37" s="15"/>
      <c r="V37" s="2"/>
    </row>
    <row r="38" spans="1:22" s="1" customFormat="1" ht="9.75">
      <c r="A38" s="4">
        <v>-183</v>
      </c>
      <c r="B38" s="58" t="str">
        <f>IF(Miinusring!K53="","",IF(Miinusring!K53=Miinusring!H51,Miinusring!H55,Miinusring!H51))</f>
        <v>Enrico Kozintsev</v>
      </c>
      <c r="C38" s="58"/>
      <c r="D38" s="58"/>
      <c r="G38" s="3"/>
      <c r="H38" s="6"/>
      <c r="I38" s="20" t="str">
        <f>IF(Mängud!F129="","",Mängud!F129)</f>
        <v>3:0</v>
      </c>
      <c r="J38" s="8"/>
      <c r="K38" s="12"/>
      <c r="V38" s="2"/>
    </row>
    <row r="39" spans="4:22" s="1" customFormat="1" ht="9.75">
      <c r="D39" s="5">
        <v>204</v>
      </c>
      <c r="E39" s="59" t="str">
        <f>IF(Mängud!E105="","",Mängud!E105)</f>
        <v>Enrico Kozintsev</v>
      </c>
      <c r="F39" s="58"/>
      <c r="G39" s="60"/>
      <c r="J39" s="4">
        <v>-251</v>
      </c>
      <c r="K39" s="58" t="str">
        <f>IF(K33="","",IF(K33=H29,H37,H29))</f>
        <v>Arvi Merigan</v>
      </c>
      <c r="L39" s="58"/>
      <c r="M39" s="58"/>
      <c r="N39" s="4" t="s">
        <v>25</v>
      </c>
      <c r="V39" s="2"/>
    </row>
    <row r="40" spans="1:22" s="1" customFormat="1" ht="9.75">
      <c r="A40" s="4">
        <v>-184</v>
      </c>
      <c r="B40" s="58" t="str">
        <f>IF(Miinusring!K61="","",IF(Miinusring!K61=Miinusring!H59,Miinusring!H63,Miinusring!H59))</f>
        <v>Sandra Prikk</v>
      </c>
      <c r="C40" s="58"/>
      <c r="D40" s="58"/>
      <c r="E40" s="13"/>
      <c r="F40" s="20" t="str">
        <f>IF(Mängud!F105="","",Mängud!F105)</f>
        <v>3:2</v>
      </c>
      <c r="V40" s="2"/>
    </row>
    <row r="41" spans="1:22" s="1" customFormat="1" ht="9.75">
      <c r="A41" s="4"/>
      <c r="B41" s="18"/>
      <c r="C41" s="18"/>
      <c r="D41" s="18"/>
      <c r="E41" s="17"/>
      <c r="F41" s="7"/>
      <c r="J41" s="4"/>
      <c r="K41" s="18"/>
      <c r="L41" s="18"/>
      <c r="M41" s="4">
        <v>-227</v>
      </c>
      <c r="N41" s="58" t="str">
        <f>IF(H29="","",IF(H29=E27,E31,E27))</f>
        <v>Toomas Hansar</v>
      </c>
      <c r="O41" s="58"/>
      <c r="P41" s="58"/>
      <c r="V41" s="2"/>
    </row>
    <row r="42" spans="1:22" s="1" customFormat="1" ht="9.75">
      <c r="A42" s="4">
        <v>-201</v>
      </c>
      <c r="B42" s="58" t="str">
        <f>IF(E27="","",IF(E27=B26,B28,B26))</f>
        <v>Alex Rahuoja</v>
      </c>
      <c r="C42" s="58"/>
      <c r="D42" s="58"/>
      <c r="P42" s="5">
        <v>250</v>
      </c>
      <c r="Q42" s="59" t="str">
        <f>IF(Mängud!E151="","",Mängud!E151)</f>
        <v>Toomas Hansar</v>
      </c>
      <c r="R42" s="58"/>
      <c r="S42" s="58"/>
      <c r="T42" s="4" t="s">
        <v>24</v>
      </c>
      <c r="V42" s="2"/>
    </row>
    <row r="43" spans="4:22" s="1" customFormat="1" ht="9.75">
      <c r="D43" s="3">
        <v>225</v>
      </c>
      <c r="E43" s="59" t="str">
        <f>IF(Mängud!E126="","",Mängud!E126)</f>
        <v>Alex Rahuoja</v>
      </c>
      <c r="F43" s="58"/>
      <c r="G43" s="58"/>
      <c r="M43" s="4">
        <v>-228</v>
      </c>
      <c r="N43" s="58" t="str">
        <f>IF(H37="","",IF(H37=E35,E39,E35))</f>
        <v>Enrico Kozintsev</v>
      </c>
      <c r="O43" s="58"/>
      <c r="P43" s="60"/>
      <c r="Q43" s="6"/>
      <c r="R43" s="20" t="str">
        <f>IF(Mängud!F151="","",Mängud!F151)</f>
        <v>3:2</v>
      </c>
      <c r="V43" s="2"/>
    </row>
    <row r="44" spans="1:22" s="1" customFormat="1" ht="9.75">
      <c r="A44" s="4">
        <v>-202</v>
      </c>
      <c r="B44" s="58" t="str">
        <f>IF(E31="","",IF(E31=B30,B32,B30))</f>
        <v>Heikki Sool</v>
      </c>
      <c r="C44" s="58"/>
      <c r="D44" s="60"/>
      <c r="E44" s="6"/>
      <c r="F44" s="20" t="str">
        <f>IF(Mängud!F126="","",Mängud!F126)</f>
        <v>3:2</v>
      </c>
      <c r="G44" s="5"/>
      <c r="V44" s="2"/>
    </row>
    <row r="45" spans="7:22" s="1" customFormat="1" ht="9.75">
      <c r="G45" s="3">
        <v>249</v>
      </c>
      <c r="H45" s="59" t="str">
        <f>IF(Mängud!E150="","",Mängud!E150)</f>
        <v>Alex Rahuoja</v>
      </c>
      <c r="I45" s="58"/>
      <c r="J45" s="58"/>
      <c r="K45" s="4" t="s">
        <v>27</v>
      </c>
      <c r="P45" s="4">
        <v>-250</v>
      </c>
      <c r="Q45" s="58" t="str">
        <f>IF(Q42="","",IF(Q42=N41,N43,N41))</f>
        <v>Enrico Kozintsev</v>
      </c>
      <c r="R45" s="58"/>
      <c r="S45" s="58"/>
      <c r="T45" s="4" t="s">
        <v>26</v>
      </c>
      <c r="V45" s="2"/>
    </row>
    <row r="46" spans="1:22" s="1" customFormat="1" ht="9.75">
      <c r="A46" s="4">
        <v>-203</v>
      </c>
      <c r="B46" s="58" t="str">
        <f>IF(E35="","",IF(E35=B34,B36,B34))</f>
        <v>Marika Kotka</v>
      </c>
      <c r="C46" s="58"/>
      <c r="D46" s="58"/>
      <c r="G46" s="3"/>
      <c r="H46" s="6"/>
      <c r="I46" s="20" t="str">
        <f>IF(Mängud!F150="","",Mängud!F150)</f>
        <v>3:0</v>
      </c>
      <c r="V46" s="2"/>
    </row>
    <row r="47" spans="4:22" s="1" customFormat="1" ht="9.75">
      <c r="D47" s="5">
        <v>226</v>
      </c>
      <c r="E47" s="59" t="str">
        <f>IF(Mängud!E127="","",Mängud!E127)</f>
        <v>Marika Kotka</v>
      </c>
      <c r="F47" s="58"/>
      <c r="G47" s="60"/>
      <c r="V47" s="2"/>
    </row>
    <row r="48" spans="1:22" s="1" customFormat="1" ht="9.75">
      <c r="A48" s="4">
        <v>-204</v>
      </c>
      <c r="B48" s="58" t="str">
        <f>IF(E39="","",IF(E39=B38,B40,B38))</f>
        <v>Sandra Prikk</v>
      </c>
      <c r="C48" s="58"/>
      <c r="D48" s="60"/>
      <c r="E48" s="6"/>
      <c r="F48" s="20" t="str">
        <f>IF(Mängud!F127="","",Mängud!F127)</f>
        <v>3:1</v>
      </c>
      <c r="V48" s="2"/>
    </row>
    <row r="49" spans="7:22" s="1" customFormat="1" ht="9.75">
      <c r="G49" s="4">
        <v>-249</v>
      </c>
      <c r="H49" s="58" t="str">
        <f>IF(H45="","",IF(H45=E43,E47,E43))</f>
        <v>Marika Kotka</v>
      </c>
      <c r="I49" s="58"/>
      <c r="J49" s="58"/>
      <c r="K49" s="4" t="s">
        <v>29</v>
      </c>
      <c r="V49" s="2"/>
    </row>
    <row r="50" spans="1:22" s="1" customFormat="1" ht="9.75">
      <c r="A50" s="4">
        <v>-157</v>
      </c>
      <c r="B50" s="58" t="str">
        <f>IF(Miinusring!H7="","",IF(Miinusring!H7=Miinusring!E5,Miinusring!E9,Miinusring!E5))</f>
        <v>Neverly Lukas</v>
      </c>
      <c r="C50" s="58"/>
      <c r="D50" s="58"/>
      <c r="M50" s="4">
        <v>-225</v>
      </c>
      <c r="N50" s="58" t="str">
        <f>IF(E43="","",IF(E43=B42,B44,B42))</f>
        <v>Heikki Sool</v>
      </c>
      <c r="O50" s="58"/>
      <c r="P50" s="58"/>
      <c r="V50" s="2"/>
    </row>
    <row r="51" spans="4:22" s="1" customFormat="1" ht="9.75">
      <c r="D51" s="5">
        <v>193</v>
      </c>
      <c r="E51" s="59" t="str">
        <f>IF(Mängud!E94="","",Mängud!E94)</f>
        <v>Aili Kuldkepp</v>
      </c>
      <c r="F51" s="58"/>
      <c r="G51" s="58"/>
      <c r="P51" s="5">
        <v>248</v>
      </c>
      <c r="Q51" s="59" t="str">
        <f>IF(Mängud!E149="","",Mängud!E149)</f>
        <v>Sandra Prikk</v>
      </c>
      <c r="R51" s="58"/>
      <c r="S51" s="58"/>
      <c r="T51" s="4" t="s">
        <v>28</v>
      </c>
      <c r="V51" s="2"/>
    </row>
    <row r="52" spans="1:22" s="1" customFormat="1" ht="9.75">
      <c r="A52" s="4">
        <v>-158</v>
      </c>
      <c r="B52" s="58" t="str">
        <f>IF(Miinusring!H15="","",IF(Miinusring!H15=Miinusring!E13,Miinusring!E17,Miinusring!E13))</f>
        <v>Aili Kuldkepp</v>
      </c>
      <c r="C52" s="58"/>
      <c r="D52" s="60"/>
      <c r="E52" s="6"/>
      <c r="F52" s="20" t="str">
        <f>IF(Mängud!F94="","",Mängud!F94)</f>
        <v>3:1</v>
      </c>
      <c r="G52" s="5"/>
      <c r="M52" s="4">
        <v>-226</v>
      </c>
      <c r="N52" s="58" t="str">
        <f>IF(E47="","",IF(E47=B46,B48,B46))</f>
        <v>Sandra Prikk</v>
      </c>
      <c r="O52" s="58"/>
      <c r="P52" s="60"/>
      <c r="Q52" s="6"/>
      <c r="R52" s="20" t="str">
        <f>IF(Mängud!F149="","",Mängud!F149)</f>
        <v>w.o.</v>
      </c>
      <c r="V52" s="2"/>
    </row>
    <row r="53" spans="7:22" s="1" customFormat="1" ht="9.75">
      <c r="G53" s="3">
        <v>221</v>
      </c>
      <c r="H53" s="59" t="str">
        <f>IF(Mängud!E122="","",Mängud!E122)</f>
        <v>Aili Kuldkepp</v>
      </c>
      <c r="I53" s="58"/>
      <c r="J53" s="58"/>
      <c r="V53" s="2"/>
    </row>
    <row r="54" spans="1:22" s="1" customFormat="1" ht="9.75">
      <c r="A54" s="4">
        <v>-159</v>
      </c>
      <c r="B54" s="58" t="str">
        <f>IF(Miinusring!H23="","",IF(Miinusring!H23=Miinusring!E21,Miinusring!E25,Miinusring!E21))</f>
        <v>Mihhail Tšernov</v>
      </c>
      <c r="C54" s="58"/>
      <c r="D54" s="58"/>
      <c r="G54" s="3"/>
      <c r="H54" s="6"/>
      <c r="I54" s="20" t="str">
        <f>IF(Mängud!F122="","",Mängud!F122)</f>
        <v>3:1</v>
      </c>
      <c r="J54" s="5"/>
      <c r="P54" s="4">
        <v>-248</v>
      </c>
      <c r="Q54" s="58" t="str">
        <f>IF(Q51="","",IF(Q51=N50,N52,N50))</f>
        <v>Heikki Sool</v>
      </c>
      <c r="R54" s="58"/>
      <c r="S54" s="58"/>
      <c r="T54" s="4" t="s">
        <v>30</v>
      </c>
      <c r="V54" s="2"/>
    </row>
    <row r="55" spans="4:22" s="1" customFormat="1" ht="9.75">
      <c r="D55" s="5">
        <v>194</v>
      </c>
      <c r="E55" s="59" t="str">
        <f>IF(Mängud!E95="","",Mängud!E95)</f>
        <v>Mihhail Tšernov</v>
      </c>
      <c r="F55" s="58"/>
      <c r="G55" s="60"/>
      <c r="J55" s="3"/>
      <c r="V55" s="2"/>
    </row>
    <row r="56" spans="1:22" s="1" customFormat="1" ht="9.75">
      <c r="A56" s="4">
        <v>-160</v>
      </c>
      <c r="B56" s="58" t="str">
        <f>IF(Miinusring!H31="","",IF(Miinusring!H31=Miinusring!E29,Miinusring!E33,Miinusring!E29))</f>
        <v>Heiki Hansar</v>
      </c>
      <c r="C56" s="58"/>
      <c r="D56" s="58"/>
      <c r="E56" s="13"/>
      <c r="F56" s="20" t="str">
        <f>IF(Mängud!F95="","",Mängud!F95)</f>
        <v>3:0</v>
      </c>
      <c r="J56" s="3"/>
      <c r="V56" s="2"/>
    </row>
    <row r="57" spans="10:22" s="1" customFormat="1" ht="9.75">
      <c r="J57" s="3">
        <v>247</v>
      </c>
      <c r="K57" s="59" t="str">
        <f>IF(Mängud!E148="","",Mängud!E148)</f>
        <v>Aleksandr Sokirjanski</v>
      </c>
      <c r="L57" s="58"/>
      <c r="M57" s="58"/>
      <c r="N57" s="4" t="s">
        <v>31</v>
      </c>
      <c r="V57" s="2"/>
    </row>
    <row r="58" spans="1:22" s="1" customFormat="1" ht="9.75">
      <c r="A58" s="4">
        <v>-161</v>
      </c>
      <c r="B58" s="58" t="str">
        <f>IF(Miinusring!H39="","",IF(Miinusring!H39=Miinusring!E37,Miinusring!E41,Miinusring!E37))</f>
        <v>Raivo Roots</v>
      </c>
      <c r="C58" s="58"/>
      <c r="D58" s="58"/>
      <c r="J58" s="3"/>
      <c r="K58" s="6"/>
      <c r="L58" s="20" t="str">
        <f>IF(Mängud!F148="","",Mängud!F148)</f>
        <v>3:2</v>
      </c>
      <c r="V58" s="2"/>
    </row>
    <row r="59" spans="4:22" s="1" customFormat="1" ht="9.75">
      <c r="D59" s="5">
        <v>195</v>
      </c>
      <c r="E59" s="59" t="str">
        <f>IF(Mängud!E96="","",Mängud!E96)</f>
        <v>Aleksandr Sokirjanski</v>
      </c>
      <c r="F59" s="58"/>
      <c r="G59" s="58"/>
      <c r="J59" s="3"/>
      <c r="V59" s="2"/>
    </row>
    <row r="60" spans="1:22" s="1" customFormat="1" ht="9.75">
      <c r="A60" s="4">
        <v>-162</v>
      </c>
      <c r="B60" s="58" t="str">
        <f>IF(Miinusring!H47="","",IF(Miinusring!H47=Miinusring!E45,Miinusring!E49,Miinusring!E45))</f>
        <v>Aleksandr Sokirjanski</v>
      </c>
      <c r="C60" s="58"/>
      <c r="D60" s="58"/>
      <c r="E60" s="13"/>
      <c r="F60" s="20" t="str">
        <f>IF(Mängud!F96="","",Mängud!F96)</f>
        <v>3:0</v>
      </c>
      <c r="G60" s="5"/>
      <c r="J60" s="3"/>
      <c r="V60" s="2"/>
    </row>
    <row r="61" spans="7:22" s="1" customFormat="1" ht="9.75">
      <c r="G61" s="3">
        <v>222</v>
      </c>
      <c r="H61" s="59" t="str">
        <f>IF(Mängud!E123="","",Mängud!E123)</f>
        <v>Aleksandr Sokirjanski</v>
      </c>
      <c r="I61" s="58"/>
      <c r="J61" s="60"/>
      <c r="V61" s="2"/>
    </row>
    <row r="62" spans="1:22" s="1" customFormat="1" ht="9.75">
      <c r="A62" s="4">
        <v>-163</v>
      </c>
      <c r="B62" s="58" t="str">
        <f>IF(Miinusring!H55="","",IF(Miinusring!H55=Miinusring!E53,Miinusring!E57,Miinusring!E53))</f>
        <v>Romet Rättel</v>
      </c>
      <c r="C62" s="58"/>
      <c r="D62" s="58"/>
      <c r="G62" s="3"/>
      <c r="H62" s="6"/>
      <c r="I62" s="20" t="str">
        <f>IF(Mängud!F123="","",Mängud!F123)</f>
        <v>3:2</v>
      </c>
      <c r="V62" s="2"/>
    </row>
    <row r="63" spans="4:22" s="1" customFormat="1" ht="9.75">
      <c r="D63" s="5">
        <v>196</v>
      </c>
      <c r="E63" s="59" t="str">
        <f>IF(Mängud!E97="","",Mängud!E97)</f>
        <v>Mati Türk</v>
      </c>
      <c r="F63" s="58"/>
      <c r="G63" s="60"/>
      <c r="J63" s="4">
        <v>-247</v>
      </c>
      <c r="K63" s="58" t="str">
        <f>IF(K57="","",IF(K57=H53,H61,H53))</f>
        <v>Aili Kuldkepp</v>
      </c>
      <c r="L63" s="58"/>
      <c r="M63" s="58"/>
      <c r="N63" s="4" t="s">
        <v>33</v>
      </c>
      <c r="V63" s="2"/>
    </row>
    <row r="64" spans="1:22" s="1" customFormat="1" ht="9.75">
      <c r="A64" s="4">
        <v>-164</v>
      </c>
      <c r="B64" s="58" t="str">
        <f>IF(Miinusring!H63="","",IF(Miinusring!H63=Miinusring!E61,Miinusring!E65,Miinusring!E61))</f>
        <v>Mati Türk</v>
      </c>
      <c r="C64" s="58"/>
      <c r="D64" s="58"/>
      <c r="E64" s="13"/>
      <c r="F64" s="20" t="str">
        <f>IF(Mängud!F97="","",Mängud!F97)</f>
        <v>3:1</v>
      </c>
      <c r="V64" s="2"/>
    </row>
    <row r="65" spans="1:22" s="1" customFormat="1" ht="9.75">
      <c r="A65" s="4"/>
      <c r="B65" s="18"/>
      <c r="C65" s="18"/>
      <c r="D65" s="18"/>
      <c r="E65" s="6"/>
      <c r="F65" s="7"/>
      <c r="J65" s="4"/>
      <c r="K65" s="18"/>
      <c r="L65" s="18"/>
      <c r="M65" s="4">
        <v>-221</v>
      </c>
      <c r="N65" s="58" t="str">
        <f>IF(H53="","",IF(H53=E51,E55,E51))</f>
        <v>Mihhail Tšernov</v>
      </c>
      <c r="O65" s="58"/>
      <c r="P65" s="58"/>
      <c r="V65" s="2"/>
    </row>
    <row r="66" spans="16:22" s="1" customFormat="1" ht="9.75">
      <c r="P66" s="5">
        <v>246</v>
      </c>
      <c r="Q66" s="59" t="str">
        <f>IF(Mängud!E147="","",Mängud!E147)</f>
        <v>Mati Türk</v>
      </c>
      <c r="R66" s="58"/>
      <c r="S66" s="58"/>
      <c r="T66" s="4" t="s">
        <v>32</v>
      </c>
      <c r="V66" s="2"/>
    </row>
    <row r="67" spans="1:22" s="1" customFormat="1" ht="9.75">
      <c r="A67" s="4">
        <v>-193</v>
      </c>
      <c r="B67" s="58" t="str">
        <f>IF(E51="","",IF(E51=B50,B52,B50))</f>
        <v>Neverly Lukas</v>
      </c>
      <c r="C67" s="58"/>
      <c r="D67" s="58"/>
      <c r="M67" s="4">
        <v>-222</v>
      </c>
      <c r="N67" s="58" t="str">
        <f>IF(H61="","",IF(H61=E59,E63,E59))</f>
        <v>Mati Türk</v>
      </c>
      <c r="O67" s="58"/>
      <c r="P67" s="60"/>
      <c r="Q67" s="6"/>
      <c r="R67" s="20" t="str">
        <f>IF(Mängud!F147="","",Mängud!F147)</f>
        <v>3:0</v>
      </c>
      <c r="V67" s="2"/>
    </row>
    <row r="68" spans="4:22" s="1" customFormat="1" ht="9.75">
      <c r="D68" s="3">
        <v>219</v>
      </c>
      <c r="E68" s="59" t="str">
        <f>IF(Mängud!E120="","",Mängud!E120)</f>
        <v>Heiki Hansar</v>
      </c>
      <c r="F68" s="58"/>
      <c r="G68" s="58"/>
      <c r="V68" s="2"/>
    </row>
    <row r="69" spans="1:22" s="1" customFormat="1" ht="9.75">
      <c r="A69" s="4">
        <v>-194</v>
      </c>
      <c r="B69" s="58" t="str">
        <f>IF(E55="","",IF(E55=B54,B56,B54))</f>
        <v>Heiki Hansar</v>
      </c>
      <c r="C69" s="58"/>
      <c r="D69" s="60"/>
      <c r="E69" s="13"/>
      <c r="F69" s="20" t="str">
        <f>IF(Mängud!F120="","",Mängud!F120)</f>
        <v>3:1</v>
      </c>
      <c r="G69" s="5"/>
      <c r="P69" s="4">
        <v>-246</v>
      </c>
      <c r="Q69" s="58" t="str">
        <f>IF(Q66="","",IF(Q66=N65,N67,N65))</f>
        <v>Mihhail Tšernov</v>
      </c>
      <c r="R69" s="58"/>
      <c r="S69" s="58"/>
      <c r="T69" s="4" t="s">
        <v>34</v>
      </c>
      <c r="V69" s="2"/>
    </row>
    <row r="70" spans="7:22" s="1" customFormat="1" ht="9.75">
      <c r="G70" s="3">
        <v>245</v>
      </c>
      <c r="H70" s="59" t="str">
        <f>IF(Mängud!E146="","",Mängud!E146)</f>
        <v>Heiki Hansar</v>
      </c>
      <c r="I70" s="58"/>
      <c r="J70" s="58"/>
      <c r="K70" s="4" t="s">
        <v>35</v>
      </c>
      <c r="V70" s="2"/>
    </row>
    <row r="71" spans="1:22" s="1" customFormat="1" ht="9.75">
      <c r="A71" s="4">
        <v>-195</v>
      </c>
      <c r="B71" s="58" t="str">
        <f>IF(E59="","",IF(E59=B58,B60,B58))</f>
        <v>Raivo Roots</v>
      </c>
      <c r="C71" s="58"/>
      <c r="D71" s="58"/>
      <c r="G71" s="3"/>
      <c r="H71" s="6"/>
      <c r="I71" s="20" t="str">
        <f>IF(Mängud!F146="","",Mängud!F146)</f>
        <v>3:1</v>
      </c>
      <c r="V71" s="2"/>
    </row>
    <row r="72" spans="4:22" s="1" customFormat="1" ht="9.75">
      <c r="D72" s="5">
        <v>220</v>
      </c>
      <c r="E72" s="59" t="str">
        <f>IF(Mängud!E121="","",Mängud!E121)</f>
        <v>Raivo Roots</v>
      </c>
      <c r="F72" s="58"/>
      <c r="G72" s="60"/>
      <c r="V72" s="2"/>
    </row>
    <row r="73" spans="1:22" s="1" customFormat="1" ht="9.75">
      <c r="A73" s="4">
        <v>-196</v>
      </c>
      <c r="B73" s="58" t="str">
        <f>IF(E63="","",IF(E63=B62,B64,B62))</f>
        <v>Romet Rättel</v>
      </c>
      <c r="C73" s="58"/>
      <c r="D73" s="60"/>
      <c r="E73" s="6"/>
      <c r="F73" s="20" t="str">
        <f>IF(Mängud!F121="","",Mängud!F121)</f>
        <v>3:1</v>
      </c>
      <c r="V73" s="2"/>
    </row>
    <row r="74" spans="4:22" s="1" customFormat="1" ht="9.75">
      <c r="D74" s="8"/>
      <c r="E74" s="12"/>
      <c r="F74" s="12"/>
      <c r="G74" s="9">
        <v>-245</v>
      </c>
      <c r="H74" s="58" t="str">
        <f>IF(H70="","",IF(H70=E68,E72,E68))</f>
        <v>Raivo Roots</v>
      </c>
      <c r="I74" s="58"/>
      <c r="J74" s="58"/>
      <c r="K74" s="4" t="s">
        <v>37</v>
      </c>
      <c r="M74" s="4">
        <v>-219</v>
      </c>
      <c r="N74" s="58" t="str">
        <f>IF(E68="","",IF(E68=B67,B69,B67))</f>
        <v>Neverly Lukas</v>
      </c>
      <c r="O74" s="58"/>
      <c r="P74" s="58"/>
      <c r="V74" s="2"/>
    </row>
    <row r="75" spans="13:20" ht="12.75">
      <c r="M75" s="1"/>
      <c r="N75" s="1"/>
      <c r="O75" s="1"/>
      <c r="P75" s="5">
        <v>244</v>
      </c>
      <c r="Q75" s="59" t="str">
        <f>IF(Mängud!E145="","",Mängud!E145)</f>
        <v>Romet Rättel</v>
      </c>
      <c r="R75" s="58"/>
      <c r="S75" s="58"/>
      <c r="T75" s="4" t="s">
        <v>36</v>
      </c>
    </row>
    <row r="76" spans="13:20" ht="12.75">
      <c r="M76" s="4">
        <v>-220</v>
      </c>
      <c r="N76" s="58" t="str">
        <f>IF(E72="","",IF(E72=B71,B73,B71))</f>
        <v>Romet Rättel</v>
      </c>
      <c r="O76" s="58"/>
      <c r="P76" s="60"/>
      <c r="Q76" s="6"/>
      <c r="R76" s="20" t="str">
        <f>IF(Mängud!F145="","",Mängud!F145)</f>
        <v>3:2</v>
      </c>
      <c r="S76" s="1"/>
      <c r="T76" s="1"/>
    </row>
    <row r="77" spans="13:20" ht="12.75">
      <c r="M77" s="1"/>
      <c r="N77" s="1"/>
      <c r="O77" s="1"/>
      <c r="P77" s="1"/>
      <c r="Q77" s="1"/>
      <c r="R77" s="1"/>
      <c r="S77" s="1"/>
      <c r="T77" s="1"/>
    </row>
    <row r="78" spans="13:20" ht="12.75">
      <c r="M78" s="1"/>
      <c r="N78" s="1"/>
      <c r="O78" s="1"/>
      <c r="P78" s="4">
        <v>-244</v>
      </c>
      <c r="Q78" s="58" t="str">
        <f>IF(Q75="","",IF(Q75=N74,N76,N74))</f>
        <v>Neverly Lukas</v>
      </c>
      <c r="R78" s="58"/>
      <c r="S78" s="58"/>
      <c r="T78" s="4" t="s">
        <v>38</v>
      </c>
    </row>
  </sheetData>
  <sheetProtection/>
  <mergeCells count="105">
    <mergeCell ref="Q78:S78"/>
    <mergeCell ref="N76:P76"/>
    <mergeCell ref="A1:T1"/>
    <mergeCell ref="N65:P65"/>
    <mergeCell ref="N67:P67"/>
    <mergeCell ref="Q66:S66"/>
    <mergeCell ref="B69:D69"/>
    <mergeCell ref="B71:D71"/>
    <mergeCell ref="B73:D73"/>
    <mergeCell ref="E72:G72"/>
    <mergeCell ref="H61:J61"/>
    <mergeCell ref="E68:G68"/>
    <mergeCell ref="H70:J70"/>
    <mergeCell ref="Q10:S10"/>
    <mergeCell ref="Q13:S13"/>
    <mergeCell ref="N12:P12"/>
    <mergeCell ref="N14:P14"/>
    <mergeCell ref="Q16:S16"/>
    <mergeCell ref="Q54:S54"/>
    <mergeCell ref="N41:P41"/>
    <mergeCell ref="N74:P74"/>
    <mergeCell ref="H74:J74"/>
    <mergeCell ref="Q75:S75"/>
    <mergeCell ref="B67:D67"/>
    <mergeCell ref="E63:G63"/>
    <mergeCell ref="B64:D64"/>
    <mergeCell ref="K63:M63"/>
    <mergeCell ref="Q69:S69"/>
    <mergeCell ref="B62:D62"/>
    <mergeCell ref="B58:D58"/>
    <mergeCell ref="E59:G59"/>
    <mergeCell ref="B60:D60"/>
    <mergeCell ref="B54:D54"/>
    <mergeCell ref="E55:G55"/>
    <mergeCell ref="B56:D56"/>
    <mergeCell ref="K57:M57"/>
    <mergeCell ref="E51:G51"/>
    <mergeCell ref="B52:D52"/>
    <mergeCell ref="H53:J53"/>
    <mergeCell ref="B48:D48"/>
    <mergeCell ref="N52:P52"/>
    <mergeCell ref="H49:J49"/>
    <mergeCell ref="B50:D50"/>
    <mergeCell ref="B46:D46"/>
    <mergeCell ref="N50:P50"/>
    <mergeCell ref="E47:G47"/>
    <mergeCell ref="Q51:S51"/>
    <mergeCell ref="B42:D42"/>
    <mergeCell ref="E43:G43"/>
    <mergeCell ref="B44:D44"/>
    <mergeCell ref="H45:J45"/>
    <mergeCell ref="Q42:S42"/>
    <mergeCell ref="N43:P43"/>
    <mergeCell ref="E39:G39"/>
    <mergeCell ref="B40:D40"/>
    <mergeCell ref="K39:M39"/>
    <mergeCell ref="Q45:S45"/>
    <mergeCell ref="H37:J37"/>
    <mergeCell ref="B38:D38"/>
    <mergeCell ref="B34:D34"/>
    <mergeCell ref="E35:G35"/>
    <mergeCell ref="B36:D36"/>
    <mergeCell ref="B30:D30"/>
    <mergeCell ref="E31:G31"/>
    <mergeCell ref="B32:D32"/>
    <mergeCell ref="K33:M33"/>
    <mergeCell ref="B26:D26"/>
    <mergeCell ref="E27:G27"/>
    <mergeCell ref="B28:D28"/>
    <mergeCell ref="H29:J29"/>
    <mergeCell ref="E23:G23"/>
    <mergeCell ref="B24:D24"/>
    <mergeCell ref="Q30:S30"/>
    <mergeCell ref="H25:J25"/>
    <mergeCell ref="H21:J21"/>
    <mergeCell ref="Q27:S27"/>
    <mergeCell ref="B22:D22"/>
    <mergeCell ref="N28:P28"/>
    <mergeCell ref="Q22:S22"/>
    <mergeCell ref="B20:D20"/>
    <mergeCell ref="N26:P26"/>
    <mergeCell ref="B16:D16"/>
    <mergeCell ref="N20:P20"/>
    <mergeCell ref="H17:J17"/>
    <mergeCell ref="B18:D18"/>
    <mergeCell ref="B14:D14"/>
    <mergeCell ref="N18:P18"/>
    <mergeCell ref="E15:G15"/>
    <mergeCell ref="Q19:S19"/>
    <mergeCell ref="E11:G11"/>
    <mergeCell ref="B12:D12"/>
    <mergeCell ref="H13:J13"/>
    <mergeCell ref="E19:G19"/>
    <mergeCell ref="H9:J9"/>
    <mergeCell ref="B10:D10"/>
    <mergeCell ref="B6:D6"/>
    <mergeCell ref="E7:G7"/>
    <mergeCell ref="B8:D8"/>
    <mergeCell ref="Q7:S7"/>
    <mergeCell ref="B4:D4"/>
    <mergeCell ref="N8:P8"/>
    <mergeCell ref="H5:J5"/>
    <mergeCell ref="B2:D2"/>
    <mergeCell ref="N6:P6"/>
    <mergeCell ref="E3:G3"/>
  </mergeCells>
  <printOptions/>
  <pageMargins left="0" right="0" top="0.15748031496062992" bottom="0.31496062992125984" header="0.15748031496062992" footer="0.15748031496062992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V71"/>
  <sheetViews>
    <sheetView zoomScalePageLayoutView="0" workbookViewId="0" topLeftCell="A1">
      <selection activeCell="A1" sqref="A1:T1"/>
    </sheetView>
  </sheetViews>
  <sheetFormatPr defaultColWidth="9.140625" defaultRowHeight="12.75"/>
  <cols>
    <col min="1" max="1" width="4.140625" style="0" bestFit="1" customWidth="1"/>
    <col min="2" max="19" width="5.7109375" style="0" customWidth="1"/>
    <col min="20" max="20" width="3.140625" style="0" bestFit="1" customWidth="1"/>
  </cols>
  <sheetData>
    <row r="1" spans="9:11" ht="12.75">
      <c r="I1" s="39" t="s">
        <v>131</v>
      </c>
      <c r="J1" s="39"/>
      <c r="K1" s="39"/>
    </row>
    <row r="2" spans="1:22" s="1" customFormat="1" ht="9.75">
      <c r="A2" s="4">
        <v>-133</v>
      </c>
      <c r="B2" s="58" t="str">
        <f>IF(Miinusring!E5="","",IF(Miinusring!E5=Miinusring!B4,Miinusring!B6,Miinusring!B4))</f>
        <v>Egle Hiius</v>
      </c>
      <c r="C2" s="58"/>
      <c r="D2" s="58"/>
      <c r="Q2" s="12"/>
      <c r="R2" s="12"/>
      <c r="S2" s="12"/>
      <c r="V2" s="2"/>
    </row>
    <row r="3" spans="4:22" s="1" customFormat="1" ht="9.75">
      <c r="D3" s="5">
        <v>165</v>
      </c>
      <c r="E3" s="59" t="str">
        <f>IF(Mängud!E66="","",Mängud!E66)</f>
        <v>Egle Hiius</v>
      </c>
      <c r="F3" s="58"/>
      <c r="G3" s="58"/>
      <c r="V3" s="2"/>
    </row>
    <row r="4" spans="1:22" s="1" customFormat="1" ht="9.75">
      <c r="A4" s="4">
        <v>-134</v>
      </c>
      <c r="B4" s="58" t="str">
        <f>IF(Miinusring!E9="","",IF(Miinusring!E9=Miinusring!B8,Miinusring!B10,Miinusring!B8))</f>
        <v>Bye Bye</v>
      </c>
      <c r="C4" s="58"/>
      <c r="D4" s="58"/>
      <c r="E4" s="13"/>
      <c r="F4" s="20" t="str">
        <f>IF(Mängud!F66="","",Mängud!F66)</f>
        <v>w.o.</v>
      </c>
      <c r="G4" s="5"/>
      <c r="V4" s="2"/>
    </row>
    <row r="5" spans="7:22" s="1" customFormat="1" ht="9.75">
      <c r="G5" s="3">
        <v>189</v>
      </c>
      <c r="H5" s="59" t="str">
        <f>IF(Mängud!E90="","",Mängud!E90)</f>
        <v>Andi Maasalu</v>
      </c>
      <c r="I5" s="58"/>
      <c r="J5" s="58"/>
      <c r="V5" s="2"/>
    </row>
    <row r="6" spans="1:22" s="1" customFormat="1" ht="9.75">
      <c r="A6" s="4">
        <v>-135</v>
      </c>
      <c r="B6" s="58" t="str">
        <f>IF(Miinusring!E13="","",IF(Miinusring!E13=Miinusring!B12,Miinusring!B14,Miinusring!B12))</f>
        <v>Andi Maasalu</v>
      </c>
      <c r="C6" s="58"/>
      <c r="D6" s="58"/>
      <c r="G6" s="3"/>
      <c r="H6" s="13"/>
      <c r="I6" s="20" t="str">
        <f>IF(Mängud!F90="","",Mängud!F90)</f>
        <v>3:0</v>
      </c>
      <c r="J6" s="5"/>
      <c r="V6" s="2"/>
    </row>
    <row r="7" spans="4:22" s="1" customFormat="1" ht="9.75">
      <c r="D7" s="5">
        <v>166</v>
      </c>
      <c r="E7" s="59" t="str">
        <f>IF(Mängud!E67="","",Mängud!E67)</f>
        <v>Andi Maasalu</v>
      </c>
      <c r="F7" s="58"/>
      <c r="G7" s="60"/>
      <c r="J7" s="3"/>
      <c r="V7" s="2"/>
    </row>
    <row r="8" spans="1:22" s="1" customFormat="1" ht="9.75">
      <c r="A8" s="4">
        <v>-136</v>
      </c>
      <c r="B8" s="58" t="str">
        <f>IF(Miinusring!E17="","",IF(Miinusring!E17=Miinusring!B16,Miinusring!B18,Miinusring!B16))</f>
        <v>Ene Laur</v>
      </c>
      <c r="C8" s="58"/>
      <c r="D8" s="58"/>
      <c r="E8" s="13"/>
      <c r="F8" s="20" t="str">
        <f>IF(Mängud!F67="","",Mängud!F67)</f>
        <v>3:0</v>
      </c>
      <c r="J8" s="3"/>
      <c r="V8" s="2"/>
    </row>
    <row r="9" spans="10:22" s="1" customFormat="1" ht="9.75">
      <c r="J9" s="3">
        <v>213</v>
      </c>
      <c r="K9" s="59" t="str">
        <f>IF(Mängud!E114="","",Mängud!E114)</f>
        <v>Andi Maasalu</v>
      </c>
      <c r="L9" s="58"/>
      <c r="M9" s="58"/>
      <c r="V9" s="2"/>
    </row>
    <row r="10" spans="1:22" s="1" customFormat="1" ht="9.75">
      <c r="A10" s="4">
        <v>-137</v>
      </c>
      <c r="B10" s="58" t="str">
        <f>IF(Miinusring!E21="","",IF(Miinusring!E21=Miinusring!B20,Miinusring!B22,Miinusring!B20))</f>
        <v>Erika Seffer-müller</v>
      </c>
      <c r="C10" s="58"/>
      <c r="D10" s="58"/>
      <c r="J10" s="3"/>
      <c r="K10" s="6"/>
      <c r="L10" s="20" t="str">
        <f>IF(Mängud!F114="","",Mängud!F114)</f>
        <v>3:0</v>
      </c>
      <c r="M10" s="5"/>
      <c r="V10" s="2"/>
    </row>
    <row r="11" spans="4:22" s="1" customFormat="1" ht="9.75">
      <c r="D11" s="5">
        <v>167</v>
      </c>
      <c r="E11" s="59" t="str">
        <f>IF(Mängud!E68="","",Mängud!E68)</f>
        <v>Erika Seffer-müller</v>
      </c>
      <c r="F11" s="58"/>
      <c r="G11" s="58"/>
      <c r="J11" s="3"/>
      <c r="M11" s="3"/>
      <c r="V11" s="2"/>
    </row>
    <row r="12" spans="1:22" s="1" customFormat="1" ht="9.75">
      <c r="A12" s="4">
        <v>-138</v>
      </c>
      <c r="B12" s="58" t="str">
        <f>IF(Miinusring!E25="","",IF(Miinusring!E25=Miinusring!B24,Miinusring!B26,Miinusring!B24))</f>
        <v>Bye Bye</v>
      </c>
      <c r="C12" s="58"/>
      <c r="D12" s="58"/>
      <c r="E12" s="13"/>
      <c r="F12" s="20" t="str">
        <f>IF(Mängud!F68="","",Mängud!F68)</f>
        <v>w.o.</v>
      </c>
      <c r="G12" s="5"/>
      <c r="J12" s="3"/>
      <c r="M12" s="3"/>
      <c r="V12" s="2"/>
    </row>
    <row r="13" spans="7:22" s="1" customFormat="1" ht="9.75">
      <c r="G13" s="3">
        <v>190</v>
      </c>
      <c r="H13" s="59" t="str">
        <f>IF(Mängud!E91="","",Mängud!E91)</f>
        <v>Anneli Mälksoo</v>
      </c>
      <c r="I13" s="58"/>
      <c r="J13" s="60"/>
      <c r="M13" s="3"/>
      <c r="V13" s="2"/>
    </row>
    <row r="14" spans="1:22" s="1" customFormat="1" ht="9.75">
      <c r="A14" s="4">
        <v>-139</v>
      </c>
      <c r="B14" s="58" t="str">
        <f>IF(Miinusring!E29="","",IF(Miinusring!E29=Miinusring!B28,Miinusring!B30,Miinusring!B28))</f>
        <v>Bye Bye</v>
      </c>
      <c r="C14" s="58"/>
      <c r="D14" s="58"/>
      <c r="G14" s="3"/>
      <c r="H14" s="6"/>
      <c r="I14" s="20" t="str">
        <f>IF(Mängud!F91="","",Mängud!F91)</f>
        <v>3:0</v>
      </c>
      <c r="M14" s="3"/>
      <c r="V14" s="2"/>
    </row>
    <row r="15" spans="4:22" s="1" customFormat="1" ht="9.75">
      <c r="D15" s="5">
        <v>168</v>
      </c>
      <c r="E15" s="59" t="str">
        <f>IF(Mängud!E69="","",Mängud!E69)</f>
        <v>Anneli Mälksoo</v>
      </c>
      <c r="F15" s="58"/>
      <c r="G15" s="60"/>
      <c r="M15" s="3"/>
      <c r="V15" s="2"/>
    </row>
    <row r="16" spans="1:22" s="1" customFormat="1" ht="9.75">
      <c r="A16" s="4">
        <v>-140</v>
      </c>
      <c r="B16" s="58" t="str">
        <f>IF(Miinusring!E33="","",IF(Miinusring!E33=Miinusring!B32,Miinusring!B34,Miinusring!B32))</f>
        <v>Anneli Mälksoo</v>
      </c>
      <c r="C16" s="58"/>
      <c r="D16" s="58"/>
      <c r="E16" s="13"/>
      <c r="F16" s="20" t="str">
        <f>IF(Mängud!F69="","",Mängud!F69)</f>
        <v>w.o.</v>
      </c>
      <c r="M16" s="3"/>
      <c r="V16" s="2"/>
    </row>
    <row r="17" spans="13:22" s="1" customFormat="1" ht="9.75">
      <c r="M17" s="3">
        <v>243</v>
      </c>
      <c r="N17" s="59" t="str">
        <f>IF(Mängud!E144="","",Mängud!E144)</f>
        <v>Andi Maasalu</v>
      </c>
      <c r="O17" s="58"/>
      <c r="P17" s="58"/>
      <c r="Q17" s="4" t="s">
        <v>39</v>
      </c>
      <c r="V17" s="2"/>
    </row>
    <row r="18" spans="1:22" s="1" customFormat="1" ht="9.75">
      <c r="A18" s="4">
        <v>-141</v>
      </c>
      <c r="B18" s="58" t="str">
        <f>IF(Miinusring!E37="","",IF(Miinusring!E37=Miinusring!B36,Miinusring!B38,Miinusring!B36))</f>
        <v>Aleksander Tuhkanen</v>
      </c>
      <c r="C18" s="58"/>
      <c r="D18" s="58"/>
      <c r="M18" s="3"/>
      <c r="N18" s="6"/>
      <c r="O18" s="20" t="str">
        <f>IF(Mängud!F144="","",Mängud!F144)</f>
        <v>3:1</v>
      </c>
      <c r="P18" s="8"/>
      <c r="Q18" s="12"/>
      <c r="V18" s="2"/>
    </row>
    <row r="19" spans="4:22" s="1" customFormat="1" ht="9.75">
      <c r="D19" s="5">
        <v>169</v>
      </c>
      <c r="E19" s="59" t="str">
        <f>IF(Mängud!E70="","",Mängud!E70)</f>
        <v>Aleksander Tuhkanen</v>
      </c>
      <c r="F19" s="58"/>
      <c r="G19" s="58"/>
      <c r="M19" s="3"/>
      <c r="V19" s="2"/>
    </row>
    <row r="20" spans="1:22" s="1" customFormat="1" ht="9.75">
      <c r="A20" s="4">
        <v>-142</v>
      </c>
      <c r="B20" s="58" t="str">
        <f>IF(Miinusring!E41="","",IF(Miinusring!E41=Miinusring!B40,Miinusring!B42,Miinusring!B40))</f>
        <v>Bye Bye</v>
      </c>
      <c r="C20" s="58"/>
      <c r="D20" s="58"/>
      <c r="E20" s="13"/>
      <c r="F20" s="20" t="str">
        <f>IF(Mängud!F70="","",Mängud!F70)</f>
        <v>w.o.</v>
      </c>
      <c r="G20" s="5"/>
      <c r="M20" s="3"/>
      <c r="V20" s="2"/>
    </row>
    <row r="21" spans="7:22" s="1" customFormat="1" ht="9.75">
      <c r="G21" s="3">
        <v>191</v>
      </c>
      <c r="H21" s="59" t="str">
        <f>IF(Mängud!E92="","",Mängud!E92)</f>
        <v>Aleksander Tuhkanen</v>
      </c>
      <c r="I21" s="58"/>
      <c r="J21" s="58"/>
      <c r="M21" s="3"/>
      <c r="V21" s="2"/>
    </row>
    <row r="22" spans="1:22" s="1" customFormat="1" ht="9.75">
      <c r="A22" s="4">
        <v>-143</v>
      </c>
      <c r="B22" s="58" t="str">
        <f>IF(Miinusring!E45="","",IF(Miinusring!E45=Miinusring!B44,Miinusring!B46,Miinusring!B44))</f>
        <v>Larissa Lill</v>
      </c>
      <c r="C22" s="58"/>
      <c r="D22" s="58"/>
      <c r="G22" s="3"/>
      <c r="H22" s="13"/>
      <c r="I22" s="20" t="str">
        <f>IF(Mängud!F92="","",Mängud!F92)</f>
        <v>3:0</v>
      </c>
      <c r="J22" s="5"/>
      <c r="M22" s="3"/>
      <c r="V22" s="2"/>
    </row>
    <row r="23" spans="4:22" s="1" customFormat="1" ht="9.75">
      <c r="D23" s="5">
        <v>170</v>
      </c>
      <c r="E23" s="59" t="str">
        <f>IF(Mängud!E71="","",Mängud!E71)</f>
        <v>Malle Miilmann</v>
      </c>
      <c r="F23" s="58"/>
      <c r="G23" s="60"/>
      <c r="J23" s="3"/>
      <c r="M23" s="3"/>
      <c r="V23" s="2"/>
    </row>
    <row r="24" spans="1:22" s="1" customFormat="1" ht="9.75">
      <c r="A24" s="4">
        <v>-144</v>
      </c>
      <c r="B24" s="58" t="str">
        <f>IF(Miinusring!E49="","",IF(Miinusring!E49=Miinusring!B48,Miinusring!B50,Miinusring!B48))</f>
        <v>Malle Miilmann</v>
      </c>
      <c r="C24" s="58"/>
      <c r="D24" s="58"/>
      <c r="E24" s="13"/>
      <c r="F24" s="20" t="str">
        <f>IF(Mängud!F71="","",Mängud!F71)</f>
        <v>3:0</v>
      </c>
      <c r="J24" s="3"/>
      <c r="M24" s="3"/>
      <c r="V24" s="2"/>
    </row>
    <row r="25" spans="10:22" s="1" customFormat="1" ht="9.75">
      <c r="J25" s="3">
        <v>214</v>
      </c>
      <c r="K25" s="59" t="str">
        <f>IF(Mängud!E115="","",Mängud!E115)</f>
        <v>Anatoli Zapunov</v>
      </c>
      <c r="L25" s="58"/>
      <c r="M25" s="60"/>
      <c r="V25" s="2"/>
    </row>
    <row r="26" spans="1:22" s="1" customFormat="1" ht="9.75">
      <c r="A26" s="4">
        <v>-145</v>
      </c>
      <c r="B26" s="58" t="str">
        <f>IF(Miinusring!E53="","",IF(Miinusring!E53=Miinusring!B52,Miinusring!B54,Miinusring!B52))</f>
        <v>Anatoli Zapunov</v>
      </c>
      <c r="C26" s="58"/>
      <c r="D26" s="58"/>
      <c r="J26" s="3"/>
      <c r="K26" s="13"/>
      <c r="L26" s="20" t="str">
        <f>IF(Mängud!F115="","",Mängud!F115)</f>
        <v>3:0</v>
      </c>
      <c r="V26" s="2"/>
    </row>
    <row r="27" spans="4:22" s="1" customFormat="1" ht="9.75">
      <c r="D27" s="5">
        <v>171</v>
      </c>
      <c r="E27" s="59" t="str">
        <f>IF(Mängud!E72="","",Mängud!E72)</f>
        <v>Anatoli Zapunov</v>
      </c>
      <c r="F27" s="58"/>
      <c r="G27" s="58"/>
      <c r="J27" s="3"/>
      <c r="V27" s="2"/>
    </row>
    <row r="28" spans="1:22" s="1" customFormat="1" ht="9.75">
      <c r="A28" s="4">
        <v>-146</v>
      </c>
      <c r="B28" s="58" t="str">
        <f>IF(Miinusring!E57="","",IF(Miinusring!E57=Miinusring!B56,Miinusring!B58,Miinusring!B56))</f>
        <v>Jako Lill</v>
      </c>
      <c r="C28" s="58"/>
      <c r="D28" s="58"/>
      <c r="E28" s="6"/>
      <c r="F28" s="20" t="str">
        <f>IF(Mängud!F72="","",Mängud!F72)</f>
        <v>3:0</v>
      </c>
      <c r="G28" s="5"/>
      <c r="J28" s="3"/>
      <c r="M28" s="4">
        <v>-243</v>
      </c>
      <c r="N28" s="58" t="str">
        <f>IF(N17="","",IF(N17=K9,K25,K9))</f>
        <v>Anatoli Zapunov</v>
      </c>
      <c r="O28" s="58"/>
      <c r="P28" s="58"/>
      <c r="Q28" s="4" t="s">
        <v>40</v>
      </c>
      <c r="V28" s="2"/>
    </row>
    <row r="29" spans="7:22" s="1" customFormat="1" ht="9.75">
      <c r="G29" s="3">
        <v>192</v>
      </c>
      <c r="H29" s="59" t="str">
        <f>IF(Mängud!E93="","",Mängud!E93)</f>
        <v>Anatoli Zapunov</v>
      </c>
      <c r="I29" s="58"/>
      <c r="J29" s="60"/>
      <c r="V29" s="2"/>
    </row>
    <row r="30" spans="1:22" s="1" customFormat="1" ht="9.75">
      <c r="A30" s="4">
        <v>-147</v>
      </c>
      <c r="B30" s="58" t="str">
        <f>IF(Miinusring!E61="","",IF(Miinusring!E61=Miinusring!B60,Miinusring!B62,Miinusring!B60))</f>
        <v>Bye Bye</v>
      </c>
      <c r="C30" s="58"/>
      <c r="D30" s="58"/>
      <c r="G30" s="3"/>
      <c r="H30" s="13"/>
      <c r="I30" s="20" t="str">
        <f>IF(Mängud!F93="","",Mängud!F93)</f>
        <v>3:0</v>
      </c>
      <c r="M30" s="4">
        <v>-213</v>
      </c>
      <c r="N30" s="58" t="str">
        <f>IF(K9="","",IF(K9=H5,H13,H5))</f>
        <v>Anneli Mälksoo</v>
      </c>
      <c r="O30" s="58"/>
      <c r="P30" s="58"/>
      <c r="V30" s="2"/>
    </row>
    <row r="31" spans="4:22" s="1" customFormat="1" ht="9.75">
      <c r="D31" s="5">
        <v>172</v>
      </c>
      <c r="E31" s="59" t="str">
        <f>IF(Mängud!E73="","",Mängud!E73)</f>
        <v>Aivar Soo</v>
      </c>
      <c r="F31" s="58"/>
      <c r="G31" s="60"/>
      <c r="P31" s="5">
        <v>242</v>
      </c>
      <c r="Q31" s="59" t="str">
        <f>IF(Mängud!E143="","",Mängud!E143)</f>
        <v>Anneli Mälksoo</v>
      </c>
      <c r="R31" s="58"/>
      <c r="S31" s="58"/>
      <c r="T31" s="4" t="s">
        <v>41</v>
      </c>
      <c r="V31" s="2"/>
    </row>
    <row r="32" spans="1:22" s="1" customFormat="1" ht="9.75">
      <c r="A32" s="4">
        <v>-148</v>
      </c>
      <c r="B32" s="58" t="str">
        <f>IF(Miinusring!E65="","",IF(Miinusring!E65=Miinusring!B64,Miinusring!B66,Miinusring!B64))</f>
        <v>Aivar Soo</v>
      </c>
      <c r="C32" s="58"/>
      <c r="D32" s="58"/>
      <c r="E32" s="13"/>
      <c r="F32" s="20" t="str">
        <f>IF(Mängud!F73="","",Mängud!F73)</f>
        <v>w.o.</v>
      </c>
      <c r="M32" s="4">
        <v>-214</v>
      </c>
      <c r="N32" s="58" t="str">
        <f>IF(K25="","",IF(K25=H21,H29,H21))</f>
        <v>Aleksander Tuhkanen</v>
      </c>
      <c r="O32" s="58"/>
      <c r="P32" s="60"/>
      <c r="Q32" s="6"/>
      <c r="R32" s="20" t="str">
        <f>IF(Mängud!F143="","",Mängud!F143)</f>
        <v>3:2</v>
      </c>
      <c r="V32" s="2"/>
    </row>
    <row r="33" s="1" customFormat="1" ht="9.75">
      <c r="V33" s="2"/>
    </row>
    <row r="34" spans="1:22" s="1" customFormat="1" ht="9.75">
      <c r="A34" s="4">
        <v>-189</v>
      </c>
      <c r="B34" s="58" t="str">
        <f>IF(H5="","",IF(H5=E3,E7,E3))</f>
        <v>Egle Hiius</v>
      </c>
      <c r="C34" s="58"/>
      <c r="D34" s="58"/>
      <c r="P34" s="4">
        <v>-242</v>
      </c>
      <c r="Q34" s="58" t="str">
        <f>IF(Q31="","",IF(Q31=N30,N32,N30))</f>
        <v>Aleksander Tuhkanen</v>
      </c>
      <c r="R34" s="58"/>
      <c r="S34" s="58"/>
      <c r="T34" s="4" t="s">
        <v>42</v>
      </c>
      <c r="V34" s="2"/>
    </row>
    <row r="35" spans="4:22" s="1" customFormat="1" ht="9.75">
      <c r="D35" s="5">
        <v>211</v>
      </c>
      <c r="E35" s="59" t="str">
        <f>IF(Mängud!E112="","",Mängud!E112)</f>
        <v>Erika Seffer-müller</v>
      </c>
      <c r="F35" s="58"/>
      <c r="G35" s="58"/>
      <c r="V35" s="2"/>
    </row>
    <row r="36" spans="1:22" s="1" customFormat="1" ht="9.75">
      <c r="A36" s="4">
        <v>-190</v>
      </c>
      <c r="B36" s="58" t="str">
        <f>IF(H13="","",IF(H13=E11,E15,E11))</f>
        <v>Erika Seffer-müller</v>
      </c>
      <c r="C36" s="58"/>
      <c r="D36" s="60"/>
      <c r="E36" s="6"/>
      <c r="F36" s="20" t="str">
        <f>IF(Mängud!F112="","",Mängud!F112)</f>
        <v>3:1</v>
      </c>
      <c r="G36" s="5"/>
      <c r="V36" s="2"/>
    </row>
    <row r="37" spans="7:22" s="1" customFormat="1" ht="9.75">
      <c r="G37" s="3">
        <v>241</v>
      </c>
      <c r="H37" s="59" t="str">
        <f>IF(Mängud!E142="","",Mängud!E142)</f>
        <v>Aivar Soo</v>
      </c>
      <c r="I37" s="58"/>
      <c r="J37" s="58"/>
      <c r="K37" s="4" t="s">
        <v>43</v>
      </c>
      <c r="V37" s="2"/>
    </row>
    <row r="38" spans="1:22" s="1" customFormat="1" ht="9.75">
      <c r="A38" s="4">
        <v>-191</v>
      </c>
      <c r="B38" s="58" t="str">
        <f>IF(H21="","",IF(H21=E19,E23,E19))</f>
        <v>Malle Miilmann</v>
      </c>
      <c r="C38" s="58"/>
      <c r="D38" s="58"/>
      <c r="G38" s="3"/>
      <c r="H38" s="6"/>
      <c r="I38" s="20" t="str">
        <f>IF(Mängud!F142="","",Mängud!F142)</f>
        <v>3:0</v>
      </c>
      <c r="J38" s="8"/>
      <c r="K38" s="12"/>
      <c r="V38" s="2"/>
    </row>
    <row r="39" spans="4:22" s="1" customFormat="1" ht="9.75">
      <c r="D39" s="5">
        <v>212</v>
      </c>
      <c r="E39" s="59" t="str">
        <f>IF(Mängud!E113="","",Mängud!E113)</f>
        <v>Aivar Soo</v>
      </c>
      <c r="F39" s="58"/>
      <c r="G39" s="60"/>
      <c r="V39" s="2"/>
    </row>
    <row r="40" spans="1:22" s="1" customFormat="1" ht="9.75">
      <c r="A40" s="4">
        <v>-192</v>
      </c>
      <c r="B40" s="58" t="str">
        <f>IF(H29="","",IF(H29=E27,E31,E27))</f>
        <v>Aivar Soo</v>
      </c>
      <c r="C40" s="58"/>
      <c r="D40" s="60"/>
      <c r="E40" s="6"/>
      <c r="F40" s="20" t="str">
        <f>IF(Mängud!F113="","",Mängud!F113)</f>
        <v>3:0</v>
      </c>
      <c r="V40" s="2"/>
    </row>
    <row r="41" spans="7:22" s="1" customFormat="1" ht="9.75">
      <c r="G41" s="4">
        <v>-241</v>
      </c>
      <c r="H41" s="58" t="str">
        <f>IF(H37="","",IF(H37=E35,E39,E35))</f>
        <v>Erika Seffer-müller</v>
      </c>
      <c r="I41" s="58"/>
      <c r="J41" s="58"/>
      <c r="K41" s="4" t="s">
        <v>45</v>
      </c>
      <c r="M41" s="4">
        <v>-211</v>
      </c>
      <c r="N41" s="58" t="str">
        <f>IF(E35="","",IF(E35=B34,B36,B34))</f>
        <v>Egle Hiius</v>
      </c>
      <c r="O41" s="58"/>
      <c r="P41" s="58"/>
      <c r="V41" s="2"/>
    </row>
    <row r="42" spans="1:22" s="1" customFormat="1" ht="9.75">
      <c r="A42" s="4">
        <v>-165</v>
      </c>
      <c r="B42" s="58" t="str">
        <f>IF(E3="","",IF(E3=B2,B4,B2))</f>
        <v>Bye Bye</v>
      </c>
      <c r="C42" s="58"/>
      <c r="D42" s="58"/>
      <c r="P42" s="5">
        <v>240</v>
      </c>
      <c r="Q42" s="59" t="str">
        <f>IF(Mängud!E141="","",Mängud!E141)</f>
        <v>Egle Hiius</v>
      </c>
      <c r="R42" s="58"/>
      <c r="S42" s="58"/>
      <c r="T42" s="4" t="s">
        <v>44</v>
      </c>
      <c r="V42" s="2"/>
    </row>
    <row r="43" spans="4:22" s="1" customFormat="1" ht="9.75">
      <c r="D43" s="5">
        <v>185</v>
      </c>
      <c r="E43" s="59" t="str">
        <f>IF(Mängud!E86="","",Mängud!E86)</f>
        <v>Ene Laur</v>
      </c>
      <c r="F43" s="58"/>
      <c r="G43" s="58"/>
      <c r="M43" s="4">
        <v>-212</v>
      </c>
      <c r="N43" s="40" t="str">
        <f>IF(E39="","",IF(E39=B38,B40,B38))</f>
        <v>Malle Miilmann</v>
      </c>
      <c r="O43" s="40"/>
      <c r="P43" s="41"/>
      <c r="Q43" s="6"/>
      <c r="R43" s="20" t="str">
        <f>IF(Mängud!F141="","",Mängud!F141)</f>
        <v>3:1</v>
      </c>
      <c r="V43" s="2"/>
    </row>
    <row r="44" spans="1:22" s="1" customFormat="1" ht="9.75">
      <c r="A44" s="4">
        <v>-166</v>
      </c>
      <c r="B44" s="58" t="str">
        <f>IF(E7="","",IF(E7=B6,B8,B6))</f>
        <v>Ene Laur</v>
      </c>
      <c r="C44" s="58"/>
      <c r="D44" s="60"/>
      <c r="E44" s="6"/>
      <c r="F44" s="20" t="str">
        <f>IF(Mängud!F86="","",Mängud!F86)</f>
        <v>w.o.</v>
      </c>
      <c r="G44" s="5"/>
      <c r="V44" s="2"/>
    </row>
    <row r="45" spans="7:22" s="1" customFormat="1" ht="9.75">
      <c r="G45" s="3">
        <v>209</v>
      </c>
      <c r="H45" s="59" t="str">
        <f>IF(Mängud!E110="","",Mängud!E110)</f>
        <v>Ene Laur</v>
      </c>
      <c r="I45" s="58"/>
      <c r="J45" s="58"/>
      <c r="P45" s="4">
        <v>-240</v>
      </c>
      <c r="Q45" s="58" t="str">
        <f>IF(Q42="","",IF(Q42=N41,N43,N41))</f>
        <v>Malle Miilmann</v>
      </c>
      <c r="R45" s="58"/>
      <c r="S45" s="58"/>
      <c r="T45" s="4" t="s">
        <v>46</v>
      </c>
      <c r="V45" s="2"/>
    </row>
    <row r="46" spans="1:22" s="1" customFormat="1" ht="9.75">
      <c r="A46" s="4">
        <v>-167</v>
      </c>
      <c r="B46" s="58" t="str">
        <f>IF(E11="","",IF(E11=B10,B12,B10))</f>
        <v>Bye Bye</v>
      </c>
      <c r="C46" s="58"/>
      <c r="D46" s="58"/>
      <c r="G46" s="3"/>
      <c r="H46" s="6"/>
      <c r="I46" s="20">
        <f>IF(Mängud!F110="","",Mängud!F110)</f>
      </c>
      <c r="J46" s="5"/>
      <c r="V46" s="2"/>
    </row>
    <row r="47" spans="4:22" s="1" customFormat="1" ht="9.75">
      <c r="D47" s="5">
        <v>186</v>
      </c>
      <c r="E47" s="59" t="str">
        <f>IF(Mängud!E87="","",Mängud!E87)</f>
        <v>Bye Bye</v>
      </c>
      <c r="F47" s="58"/>
      <c r="G47" s="60"/>
      <c r="J47" s="3"/>
      <c r="V47" s="2"/>
    </row>
    <row r="48" spans="1:22" s="1" customFormat="1" ht="9.75">
      <c r="A48" s="4">
        <v>-168</v>
      </c>
      <c r="B48" s="58" t="str">
        <f>IF(E15="","",IF(E15=B14,B16,B14))</f>
        <v>Bye Bye</v>
      </c>
      <c r="C48" s="58"/>
      <c r="D48" s="60"/>
      <c r="E48" s="6"/>
      <c r="F48" s="20" t="str">
        <f>IF(Mängud!F87="","",Mängud!F87)</f>
        <v>w.o.</v>
      </c>
      <c r="J48" s="3"/>
      <c r="V48" s="2"/>
    </row>
    <row r="49" spans="10:22" s="1" customFormat="1" ht="9.75">
      <c r="J49" s="3">
        <v>239</v>
      </c>
      <c r="K49" s="59" t="str">
        <f>IF(Mängud!E140="","",Mängud!E140)</f>
        <v>Ene Laur</v>
      </c>
      <c r="L49" s="58"/>
      <c r="M49" s="58"/>
      <c r="N49" s="4" t="s">
        <v>47</v>
      </c>
      <c r="V49" s="2"/>
    </row>
    <row r="50" spans="1:22" s="1" customFormat="1" ht="9.75">
      <c r="A50" s="4">
        <v>-169</v>
      </c>
      <c r="B50" s="58" t="str">
        <f>IF(E19="","",IF(E19=B18,B20,B18))</f>
        <v>Bye Bye</v>
      </c>
      <c r="C50" s="58"/>
      <c r="D50" s="58"/>
      <c r="J50" s="3"/>
      <c r="K50" s="6"/>
      <c r="L50" s="20" t="str">
        <f>IF(Mängud!F140="","",Mängud!F140)</f>
        <v>3:0</v>
      </c>
      <c r="V50" s="2"/>
    </row>
    <row r="51" spans="4:22" s="1" customFormat="1" ht="9.75">
      <c r="D51" s="5">
        <v>187</v>
      </c>
      <c r="E51" s="59" t="str">
        <f>IF(Mängud!E88="","",Mängud!E88)</f>
        <v>Larissa Lill</v>
      </c>
      <c r="F51" s="58"/>
      <c r="G51" s="58"/>
      <c r="J51" s="3"/>
      <c r="V51" s="2"/>
    </row>
    <row r="52" spans="1:22" s="1" customFormat="1" ht="9.75">
      <c r="A52" s="4">
        <v>-170</v>
      </c>
      <c r="B52" s="58" t="str">
        <f>IF(E23="","",IF(E23=B22,B24,B22))</f>
        <v>Larissa Lill</v>
      </c>
      <c r="C52" s="58"/>
      <c r="D52" s="60"/>
      <c r="E52" s="6"/>
      <c r="F52" s="20" t="str">
        <f>IF(Mängud!F88="","",Mängud!F88)</f>
        <v>w.o.</v>
      </c>
      <c r="G52" s="5"/>
      <c r="J52" s="3"/>
      <c r="V52" s="2"/>
    </row>
    <row r="53" spans="7:22" s="1" customFormat="1" ht="9.75">
      <c r="G53" s="3">
        <v>210</v>
      </c>
      <c r="H53" s="59" t="str">
        <f>IF(Mängud!E111="","",Mängud!E111)</f>
        <v>Jako Lill</v>
      </c>
      <c r="I53" s="58"/>
      <c r="J53" s="60"/>
      <c r="V53" s="2"/>
    </row>
    <row r="54" spans="1:22" s="1" customFormat="1" ht="9.75">
      <c r="A54" s="4">
        <v>-171</v>
      </c>
      <c r="B54" s="58" t="str">
        <f>IF(E27="","",IF(E27=B26,B28,B26))</f>
        <v>Jako Lill</v>
      </c>
      <c r="C54" s="58"/>
      <c r="D54" s="58"/>
      <c r="G54" s="3"/>
      <c r="H54" s="6"/>
      <c r="I54" s="20" t="str">
        <f>IF(Mängud!F111="","",Mängud!F111)</f>
        <v>3:1</v>
      </c>
      <c r="V54" s="2"/>
    </row>
    <row r="55" spans="4:22" s="1" customFormat="1" ht="9.75">
      <c r="D55" s="5">
        <v>188</v>
      </c>
      <c r="E55" s="59" t="str">
        <f>IF(Mängud!E89="","",Mängud!E89)</f>
        <v>Jako Lill</v>
      </c>
      <c r="F55" s="58"/>
      <c r="G55" s="60"/>
      <c r="V55" s="2"/>
    </row>
    <row r="56" spans="1:22" s="1" customFormat="1" ht="9.75">
      <c r="A56" s="4">
        <v>-172</v>
      </c>
      <c r="B56" s="58" t="str">
        <f>IF(E31="","",IF(E31=B30,B32,B30))</f>
        <v>Bye Bye</v>
      </c>
      <c r="C56" s="58"/>
      <c r="D56" s="60"/>
      <c r="E56" s="6"/>
      <c r="F56" s="20" t="str">
        <f>IF(Mängud!F89="","",Mängud!F89)</f>
        <v>w.o.</v>
      </c>
      <c r="J56" s="4">
        <v>-239</v>
      </c>
      <c r="K56" s="58" t="str">
        <f>IF(K49="","",IF(K49=H45,H53,H45))</f>
        <v>Jako Lill</v>
      </c>
      <c r="L56" s="58"/>
      <c r="M56" s="58"/>
      <c r="N56" s="4" t="s">
        <v>49</v>
      </c>
      <c r="V56" s="2"/>
    </row>
    <row r="57" s="1" customFormat="1" ht="9.75">
      <c r="V57" s="2"/>
    </row>
    <row r="58" spans="13:22" s="1" customFormat="1" ht="9.75">
      <c r="M58" s="4">
        <v>-209</v>
      </c>
      <c r="N58" s="58" t="str">
        <f>IF(H45="","",IF(H45=E43,E47,E43))</f>
        <v>Bye Bye</v>
      </c>
      <c r="O58" s="58"/>
      <c r="P58" s="58"/>
      <c r="V58" s="2"/>
    </row>
    <row r="59" spans="16:22" s="1" customFormat="1" ht="9.75">
      <c r="P59" s="5">
        <v>238</v>
      </c>
      <c r="Q59" s="59" t="str">
        <f>IF(Mängud!E139="","",Mängud!E139)</f>
        <v>Larissa Lill</v>
      </c>
      <c r="R59" s="58"/>
      <c r="S59" s="58"/>
      <c r="T59" s="4" t="s">
        <v>48</v>
      </c>
      <c r="V59" s="2"/>
    </row>
    <row r="60" spans="1:22" s="1" customFormat="1" ht="9.75">
      <c r="A60" s="4">
        <v>-185</v>
      </c>
      <c r="B60" s="58" t="str">
        <f>IF(E43="","",IF(E43=B42,B44,B42))</f>
        <v>Bye Bye</v>
      </c>
      <c r="C60" s="58"/>
      <c r="D60" s="58"/>
      <c r="M60" s="4">
        <v>-210</v>
      </c>
      <c r="N60" s="58" t="str">
        <f>IF(H53="","",IF(H53=E51,E55,E51))</f>
        <v>Larissa Lill</v>
      </c>
      <c r="O60" s="58"/>
      <c r="P60" s="60"/>
      <c r="Q60" s="6"/>
      <c r="R60" s="20" t="str">
        <f>IF(Mängud!F139="","",Mängud!F139)</f>
        <v>w.o.</v>
      </c>
      <c r="V60" s="2"/>
    </row>
    <row r="61" spans="4:22" s="1" customFormat="1" ht="9.75">
      <c r="D61" s="5">
        <v>207</v>
      </c>
      <c r="E61" s="59" t="str">
        <f>IF(Mängud!E108="","",Mängud!E108)</f>
        <v>Bye Bye</v>
      </c>
      <c r="F61" s="58"/>
      <c r="G61" s="58"/>
      <c r="V61" s="2"/>
    </row>
    <row r="62" spans="1:22" s="1" customFormat="1" ht="9.75">
      <c r="A62" s="4">
        <v>-186</v>
      </c>
      <c r="B62" s="58" t="str">
        <f>IF(E47="","",IF(E47=B46,B48,B46))</f>
        <v>Bye Bye</v>
      </c>
      <c r="C62" s="58"/>
      <c r="D62" s="60"/>
      <c r="E62" s="6"/>
      <c r="F62" s="20">
        <f>IF(Mängud!F108="","",Mängud!F108)</f>
      </c>
      <c r="G62" s="5"/>
      <c r="P62" s="4">
        <v>-238</v>
      </c>
      <c r="Q62" s="58" t="str">
        <f>IF(Q59="","",IF(Q59=N58,N60,N58))</f>
        <v>Bye Bye</v>
      </c>
      <c r="R62" s="58"/>
      <c r="S62" s="58"/>
      <c r="T62" s="4" t="s">
        <v>50</v>
      </c>
      <c r="V62" s="2"/>
    </row>
    <row r="63" spans="7:22" s="1" customFormat="1" ht="9.75">
      <c r="G63" s="3">
        <v>237</v>
      </c>
      <c r="H63" s="59" t="str">
        <f>IF(Mängud!E138="","",Mängud!E138)</f>
        <v>Bye Bye</v>
      </c>
      <c r="I63" s="58"/>
      <c r="J63" s="58"/>
      <c r="K63" s="4" t="s">
        <v>51</v>
      </c>
      <c r="V63" s="2"/>
    </row>
    <row r="64" spans="1:22" s="1" customFormat="1" ht="9.75">
      <c r="A64" s="4">
        <v>-187</v>
      </c>
      <c r="B64" s="40" t="str">
        <f>IF(E51="","",IF(E51=B50,B52,B50))</f>
        <v>Bye Bye</v>
      </c>
      <c r="C64" s="40"/>
      <c r="D64" s="40"/>
      <c r="G64" s="3"/>
      <c r="H64" s="6"/>
      <c r="I64" s="20" t="str">
        <f>IF(Mängud!F138="","",Mängud!F138)</f>
        <v>w.o.</v>
      </c>
      <c r="V64" s="2"/>
    </row>
    <row r="65" spans="4:22" s="1" customFormat="1" ht="9.75">
      <c r="D65" s="5">
        <v>208</v>
      </c>
      <c r="E65" s="59" t="str">
        <f>IF(Mängud!E109="","",Mängud!E109)</f>
        <v>Bye Bye</v>
      </c>
      <c r="F65" s="58"/>
      <c r="G65" s="60"/>
      <c r="V65" s="2"/>
    </row>
    <row r="66" spans="1:22" s="1" customFormat="1" ht="9.75">
      <c r="A66" s="4">
        <v>-188</v>
      </c>
      <c r="B66" s="58" t="str">
        <f>IF(E55="","",IF(E55=B54,B56,B54))</f>
        <v>Bye Bye</v>
      </c>
      <c r="C66" s="58"/>
      <c r="D66" s="60"/>
      <c r="E66" s="6"/>
      <c r="F66" s="20">
        <f>IF(Mängud!F109="","",Mängud!F109)</f>
      </c>
      <c r="V66" s="2"/>
    </row>
    <row r="67" spans="7:22" s="1" customFormat="1" ht="9.75">
      <c r="G67" s="4">
        <v>-237</v>
      </c>
      <c r="H67" s="58" t="str">
        <f>IF(H63="","",IF(H63=E61,E65,E61))</f>
        <v>Bye Bye</v>
      </c>
      <c r="I67" s="58"/>
      <c r="J67" s="58"/>
      <c r="K67" s="4" t="s">
        <v>53</v>
      </c>
      <c r="M67" s="4">
        <v>-207</v>
      </c>
      <c r="N67" s="58" t="str">
        <f>IF(E61="","",IF(E61=B60,B62,B60))</f>
        <v>Bye Bye</v>
      </c>
      <c r="O67" s="58"/>
      <c r="P67" s="58"/>
      <c r="V67" s="2"/>
    </row>
    <row r="68" spans="13:20" ht="12.75">
      <c r="M68" s="1"/>
      <c r="N68" s="1"/>
      <c r="O68" s="1"/>
      <c r="P68" s="5">
        <v>236</v>
      </c>
      <c r="Q68" s="59" t="str">
        <f>IF(Mängud!E137="","",Mängud!E137)</f>
        <v>Bye Bye</v>
      </c>
      <c r="R68" s="58"/>
      <c r="S68" s="58"/>
      <c r="T68" s="4" t="s">
        <v>52</v>
      </c>
    </row>
    <row r="69" spans="13:20" ht="12.75">
      <c r="M69" s="4">
        <v>-208</v>
      </c>
      <c r="N69" s="58" t="str">
        <f>IF(E65="","",IF(E65=B64,B66,B64))</f>
        <v>Bye Bye</v>
      </c>
      <c r="O69" s="58"/>
      <c r="P69" s="60"/>
      <c r="Q69" s="6"/>
      <c r="R69" s="20" t="str">
        <f>IF(Mängud!F137="","",Mängud!F137)</f>
        <v>w.o.</v>
      </c>
      <c r="S69" s="1"/>
      <c r="T69" s="1"/>
    </row>
    <row r="70" spans="13:20" ht="12.75">
      <c r="M70" s="1"/>
      <c r="N70" s="1"/>
      <c r="O70" s="1"/>
      <c r="P70" s="1"/>
      <c r="Q70" s="1"/>
      <c r="R70" s="1"/>
      <c r="S70" s="1"/>
      <c r="T70" s="1"/>
    </row>
    <row r="71" spans="13:20" ht="12.75">
      <c r="M71" s="1"/>
      <c r="N71" s="1"/>
      <c r="O71" s="1"/>
      <c r="P71" s="4">
        <v>-236</v>
      </c>
      <c r="Q71" s="58" t="str">
        <f>IF(Q68="","",IF(Q68=N67,N69,N67))</f>
        <v>Bye Bye</v>
      </c>
      <c r="R71" s="58"/>
      <c r="S71" s="58"/>
      <c r="T71" s="4" t="s">
        <v>54</v>
      </c>
    </row>
  </sheetData>
  <sheetProtection/>
  <mergeCells count="78">
    <mergeCell ref="N69:P69"/>
    <mergeCell ref="Q71:S71"/>
    <mergeCell ref="Q45:S45"/>
    <mergeCell ref="B62:D62"/>
    <mergeCell ref="B66:D66"/>
    <mergeCell ref="E65:G65"/>
    <mergeCell ref="H63:J63"/>
    <mergeCell ref="H67:J67"/>
    <mergeCell ref="Q68:S68"/>
    <mergeCell ref="N67:P67"/>
    <mergeCell ref="E61:G61"/>
    <mergeCell ref="B56:D56"/>
    <mergeCell ref="K56:M56"/>
    <mergeCell ref="Q62:S62"/>
    <mergeCell ref="B60:D60"/>
    <mergeCell ref="Q59:S59"/>
    <mergeCell ref="B54:D54"/>
    <mergeCell ref="N60:P60"/>
    <mergeCell ref="E55:G55"/>
    <mergeCell ref="E51:G51"/>
    <mergeCell ref="B52:D52"/>
    <mergeCell ref="N58:P58"/>
    <mergeCell ref="H53:J53"/>
    <mergeCell ref="B48:D48"/>
    <mergeCell ref="K49:M49"/>
    <mergeCell ref="B50:D50"/>
    <mergeCell ref="E43:G43"/>
    <mergeCell ref="B44:D44"/>
    <mergeCell ref="H45:J45"/>
    <mergeCell ref="B46:D46"/>
    <mergeCell ref="H41:J41"/>
    <mergeCell ref="B42:D42"/>
    <mergeCell ref="B38:D38"/>
    <mergeCell ref="Q42:S42"/>
    <mergeCell ref="E39:G39"/>
    <mergeCell ref="E47:G47"/>
    <mergeCell ref="E35:G35"/>
    <mergeCell ref="B36:D36"/>
    <mergeCell ref="H37:J37"/>
    <mergeCell ref="N41:P41"/>
    <mergeCell ref="Q31:S31"/>
    <mergeCell ref="B32:D32"/>
    <mergeCell ref="N32:P32"/>
    <mergeCell ref="B34:D34"/>
    <mergeCell ref="Q34:S34"/>
    <mergeCell ref="B40:D40"/>
    <mergeCell ref="H29:J29"/>
    <mergeCell ref="B30:D30"/>
    <mergeCell ref="N30:P30"/>
    <mergeCell ref="E31:G31"/>
    <mergeCell ref="B26:D26"/>
    <mergeCell ref="E27:G27"/>
    <mergeCell ref="B28:D28"/>
    <mergeCell ref="N28:P28"/>
    <mergeCell ref="B22:D22"/>
    <mergeCell ref="E23:G23"/>
    <mergeCell ref="B24:D24"/>
    <mergeCell ref="K25:M25"/>
    <mergeCell ref="B18:D18"/>
    <mergeCell ref="E19:G19"/>
    <mergeCell ref="B20:D20"/>
    <mergeCell ref="H21:J21"/>
    <mergeCell ref="B14:D14"/>
    <mergeCell ref="E15:G15"/>
    <mergeCell ref="B16:D16"/>
    <mergeCell ref="N17:P17"/>
    <mergeCell ref="B10:D10"/>
    <mergeCell ref="E11:G11"/>
    <mergeCell ref="B12:D12"/>
    <mergeCell ref="H13:J13"/>
    <mergeCell ref="B6:D6"/>
    <mergeCell ref="E7:G7"/>
    <mergeCell ref="B8:D8"/>
    <mergeCell ref="K9:M9"/>
    <mergeCell ref="B2:D2"/>
    <mergeCell ref="E3:G3"/>
    <mergeCell ref="B4:D4"/>
    <mergeCell ref="H5:J5"/>
  </mergeCells>
  <printOptions/>
  <pageMargins left="0.15748031496062992" right="0.15748031496062992" top="0.5118110236220472" bottom="0.15748031496062992" header="0.5118110236220472" footer="0.15748031496062992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AH159"/>
  <sheetViews>
    <sheetView tabSelected="1" zoomScale="110" zoomScaleNormal="110" zoomScalePageLayoutView="0" workbookViewId="0" topLeftCell="A1">
      <pane ySplit="1" topLeftCell="A137" activePane="bottomLeft" state="frozen"/>
      <selection pane="topLeft" activeCell="A1" sqref="A1"/>
      <selection pane="bottomLeft" activeCell="F158" sqref="F158"/>
    </sheetView>
  </sheetViews>
  <sheetFormatPr defaultColWidth="9.140625" defaultRowHeight="12.75"/>
  <cols>
    <col min="1" max="1" width="6.00390625" style="0" bestFit="1" customWidth="1"/>
    <col min="2" max="2" width="20.8515625" style="0" bestFit="1" customWidth="1"/>
    <col min="3" max="3" width="26.57421875" style="0" bestFit="1" customWidth="1"/>
    <col min="4" max="4" width="5.57421875" style="0" bestFit="1" customWidth="1"/>
    <col min="5" max="5" width="19.140625" style="0" bestFit="1" customWidth="1"/>
    <col min="6" max="6" width="9.140625" style="21" customWidth="1"/>
    <col min="7" max="7" width="9.140625" style="0" customWidth="1"/>
    <col min="8" max="8" width="11.00390625" style="0" hidden="1" customWidth="1"/>
    <col min="9" max="9" width="13.28125" style="0" bestFit="1" customWidth="1"/>
    <col min="10" max="10" width="4.7109375" style="0" hidden="1" customWidth="1"/>
    <col min="11" max="13" width="2.00390625" style="0" bestFit="1" customWidth="1"/>
    <col min="14" max="14" width="2.00390625" style="19" bestFit="1" customWidth="1"/>
    <col min="15" max="19" width="2.00390625" style="0" bestFit="1" customWidth="1"/>
    <col min="20" max="34" width="3.00390625" style="0" bestFit="1" customWidth="1"/>
  </cols>
  <sheetData>
    <row r="1" spans="1:34" s="24" customFormat="1" ht="12.75">
      <c r="A1" s="24" t="s">
        <v>55</v>
      </c>
      <c r="B1" s="24" t="s">
        <v>56</v>
      </c>
      <c r="C1" s="24" t="s">
        <v>59</v>
      </c>
      <c r="D1" s="24" t="s">
        <v>57</v>
      </c>
      <c r="E1" s="24" t="s">
        <v>60</v>
      </c>
      <c r="F1" s="25" t="s">
        <v>58</v>
      </c>
      <c r="G1" s="24" t="s">
        <v>136</v>
      </c>
      <c r="H1" s="26" t="s">
        <v>70</v>
      </c>
      <c r="I1" s="24" t="s">
        <v>72</v>
      </c>
      <c r="K1" s="27">
        <f>IF(COUNTIF($J:$J,1)=1,"",1)</f>
        <v>1</v>
      </c>
      <c r="L1" s="27">
        <f>IF(COUNTIF($J:$J,2)=1,"",2)</f>
        <v>2</v>
      </c>
      <c r="M1" s="27">
        <f>IF(COUNTIF($J:$J,3)=1,"",3)</f>
        <v>3</v>
      </c>
      <c r="N1" s="27">
        <f>IF(COUNTIF($J:$J,4)=1,"",4)</f>
        <v>4</v>
      </c>
      <c r="O1" s="27">
        <f>IF(COUNTIF($J:$J,5)=1,"",5)</f>
        <v>5</v>
      </c>
      <c r="P1" s="27">
        <f>IF(COUNTIF($J:$J,6)=1,"",6)</f>
        <v>6</v>
      </c>
      <c r="Q1" s="27">
        <f>IF(COUNTIF($J:$J,7)=1,"",7)</f>
        <v>7</v>
      </c>
      <c r="R1" s="27">
        <f>IF(COUNTIF($J:$J,8)=1,"",8)</f>
        <v>8</v>
      </c>
      <c r="S1" s="27">
        <f>IF(COUNTIF($J:$J,9)=1,"",9)</f>
        <v>9</v>
      </c>
      <c r="T1" s="27">
        <f>IF(COUNTIF($J:$J,10)=1,"",10)</f>
        <v>10</v>
      </c>
      <c r="U1" s="27">
        <f>IF(COUNTIF($J:$J,11)=1,"",11)</f>
        <v>11</v>
      </c>
      <c r="V1" s="27">
        <f>IF(COUNTIF($J:$J,12)=1,"",12)</f>
        <v>12</v>
      </c>
      <c r="W1" s="27">
        <f>IF(COUNTIF($J:$J,13)=1,"",13)</f>
        <v>13</v>
      </c>
      <c r="X1" s="27">
        <f>IF(COUNTIF($J:$J,14)=1,"",14)</f>
        <v>14</v>
      </c>
      <c r="Y1" s="27">
        <f>IF(COUNTIF($J:$J,15)=1,"",15)</f>
        <v>15</v>
      </c>
      <c r="Z1" s="27">
        <f>IF(COUNTIF($J:$J,16)=1,"",16)</f>
        <v>16</v>
      </c>
      <c r="AA1" s="27">
        <f>IF(COUNTIF($J:$J,17)=1,"",17)</f>
        <v>17</v>
      </c>
      <c r="AB1" s="27">
        <f>IF(COUNTIF($J:$J,18)=1,"",18)</f>
        <v>18</v>
      </c>
      <c r="AC1" s="27">
        <f>IF(COUNTIF($J:$J,19)=1,"",19)</f>
        <v>19</v>
      </c>
      <c r="AD1" s="27">
        <f>IF(COUNTIF($J:$J,20)=1,"",20)</f>
        <v>20</v>
      </c>
      <c r="AE1" s="24">
        <f>IF(COUNTIF($J:$J,21)=1,"",21)</f>
        <v>21</v>
      </c>
      <c r="AF1" s="24">
        <f>IF(COUNTIF($J:$J,22)=1,"",22)</f>
        <v>22</v>
      </c>
      <c r="AG1" s="24">
        <f>IF(COUNTIF($J:$J,23)=1,"",23)</f>
        <v>23</v>
      </c>
      <c r="AH1" s="24">
        <f>IF(COUNTIF($J:$J,24)=1,"",24)</f>
        <v>24</v>
      </c>
    </row>
    <row r="2" spans="1:10" ht="12.75">
      <c r="A2">
        <v>101</v>
      </c>
      <c r="B2" t="str">
        <f>Plussring!B6</f>
        <v>Egle Hiius</v>
      </c>
      <c r="C2" t="str">
        <f>Plussring!B8</f>
        <v>Raivo Roots</v>
      </c>
      <c r="D2">
        <v>1</v>
      </c>
      <c r="E2" t="s">
        <v>237</v>
      </c>
      <c r="F2" s="21" t="s">
        <v>65</v>
      </c>
      <c r="G2" t="s">
        <v>76</v>
      </c>
      <c r="H2" s="19" t="s">
        <v>65</v>
      </c>
      <c r="J2">
        <f aca="true" t="shared" si="0" ref="J2:J33">IF(D2="","",IF(E2="",D2,""))</f>
      </c>
    </row>
    <row r="3" spans="1:11" ht="12.75">
      <c r="A3">
        <v>102</v>
      </c>
      <c r="B3" t="str">
        <f>Plussring!B10</f>
        <v>Marika Kotka</v>
      </c>
      <c r="C3" t="str">
        <f>Plussring!B12</f>
        <v>Bye Bye</v>
      </c>
      <c r="E3" t="s">
        <v>190</v>
      </c>
      <c r="F3" s="21" t="s">
        <v>71</v>
      </c>
      <c r="H3" s="19" t="s">
        <v>67</v>
      </c>
      <c r="J3">
        <f t="shared" si="0"/>
      </c>
      <c r="K3">
        <f>REPLACE(D4,1,2,"")</f>
      </c>
    </row>
    <row r="4" spans="1:10" ht="12.75">
      <c r="A4">
        <v>103</v>
      </c>
      <c r="B4" t="str">
        <f>Plussring!B14</f>
        <v>Aleksandr Sokirjanski</v>
      </c>
      <c r="C4" t="str">
        <f>Plussring!B16</f>
        <v>Andi Maasalu</v>
      </c>
      <c r="D4">
        <v>2</v>
      </c>
      <c r="E4" t="s">
        <v>211</v>
      </c>
      <c r="F4" s="21" t="s">
        <v>67</v>
      </c>
      <c r="H4" s="19" t="s">
        <v>66</v>
      </c>
      <c r="J4">
        <f t="shared" si="0"/>
      </c>
    </row>
    <row r="5" spans="1:10" ht="12.75">
      <c r="A5">
        <v>104</v>
      </c>
      <c r="B5" t="str">
        <f>Plussring!B18</f>
        <v>Ene Laur</v>
      </c>
      <c r="C5" t="str">
        <f>Plussring!B20</f>
        <v>Riho Strazev</v>
      </c>
      <c r="D5">
        <v>3</v>
      </c>
      <c r="E5" t="s">
        <v>258</v>
      </c>
      <c r="F5" s="21" t="s">
        <v>65</v>
      </c>
      <c r="H5" s="19" t="s">
        <v>71</v>
      </c>
      <c r="J5">
        <f t="shared" si="0"/>
      </c>
    </row>
    <row r="6" spans="1:10" ht="12.75">
      <c r="A6">
        <v>105</v>
      </c>
      <c r="B6" t="str">
        <f>Plussring!B22</f>
        <v>Anatoli Zapunov</v>
      </c>
      <c r="C6" t="str">
        <f>Plussring!B24</f>
        <v>Erika Seffer-müller</v>
      </c>
      <c r="D6">
        <v>4</v>
      </c>
      <c r="E6" t="s">
        <v>223</v>
      </c>
      <c r="F6" s="21" t="s">
        <v>65</v>
      </c>
      <c r="H6" s="19" t="s">
        <v>124</v>
      </c>
      <c r="J6">
        <f t="shared" si="0"/>
      </c>
    </row>
    <row r="7" spans="1:10" ht="12.75">
      <c r="A7">
        <v>106</v>
      </c>
      <c r="B7" t="str">
        <f>Plussring!B26</f>
        <v>Enrico Kozintsev</v>
      </c>
      <c r="C7" t="str">
        <f>Plussring!B28</f>
        <v>Bye Bye</v>
      </c>
      <c r="E7" t="s">
        <v>202</v>
      </c>
      <c r="F7" s="21" t="s">
        <v>71</v>
      </c>
      <c r="H7" s="19" t="s">
        <v>125</v>
      </c>
      <c r="J7">
        <f t="shared" si="0"/>
      </c>
    </row>
    <row r="8" spans="1:10" ht="12.75">
      <c r="A8">
        <v>107</v>
      </c>
      <c r="B8" t="str">
        <f>Plussring!B30</f>
        <v>Arvi Merigan</v>
      </c>
      <c r="C8" t="str">
        <f>Plussring!B32</f>
        <v>Bye Bye</v>
      </c>
      <c r="E8" t="s">
        <v>199</v>
      </c>
      <c r="F8" s="21" t="s">
        <v>71</v>
      </c>
      <c r="H8" s="19" t="s">
        <v>126</v>
      </c>
      <c r="J8">
        <f t="shared" si="0"/>
      </c>
    </row>
    <row r="9" spans="1:10" ht="12.75">
      <c r="A9">
        <v>108</v>
      </c>
      <c r="B9" t="str">
        <f>Plussring!B34</f>
        <v>Mati Türk</v>
      </c>
      <c r="C9" t="str">
        <f>Plussring!B36</f>
        <v>Anneli Mälksoo</v>
      </c>
      <c r="D9">
        <v>5</v>
      </c>
      <c r="E9" t="s">
        <v>226</v>
      </c>
      <c r="F9" s="21" t="s">
        <v>67</v>
      </c>
      <c r="H9" s="19" t="s">
        <v>127</v>
      </c>
      <c r="J9">
        <f t="shared" si="0"/>
      </c>
    </row>
    <row r="10" spans="1:10" ht="12.75">
      <c r="A10">
        <v>109</v>
      </c>
      <c r="B10" t="str">
        <f>Plussring!B38</f>
        <v>Aleksander Tuhkanen</v>
      </c>
      <c r="C10" t="str">
        <f>Plussring!B40</f>
        <v>Neverly Lukas</v>
      </c>
      <c r="D10">
        <v>6</v>
      </c>
      <c r="E10" t="s">
        <v>243</v>
      </c>
      <c r="F10" s="21" t="s">
        <v>66</v>
      </c>
      <c r="H10" s="19" t="s">
        <v>128</v>
      </c>
      <c r="J10">
        <f t="shared" si="0"/>
      </c>
    </row>
    <row r="11" spans="1:10" ht="12.75">
      <c r="A11">
        <v>110</v>
      </c>
      <c r="B11" t="str">
        <f>Plussring!B42</f>
        <v>Kristi Ernits</v>
      </c>
      <c r="C11" t="str">
        <f>Plussring!B44</f>
        <v>Bye Bye</v>
      </c>
      <c r="E11" t="s">
        <v>196</v>
      </c>
      <c r="F11" s="21" t="s">
        <v>71</v>
      </c>
      <c r="H11" s="19" t="s">
        <v>129</v>
      </c>
      <c r="J11">
        <f t="shared" si="0"/>
      </c>
    </row>
    <row r="12" spans="1:10" ht="12.75">
      <c r="A12">
        <v>111</v>
      </c>
      <c r="B12" t="str">
        <f>Plussring!B46</f>
        <v>Alex Rahuoja</v>
      </c>
      <c r="C12" t="str">
        <f>Plussring!B48</f>
        <v>Larissa Lill</v>
      </c>
      <c r="D12">
        <v>7</v>
      </c>
      <c r="E12" t="s">
        <v>205</v>
      </c>
      <c r="F12" s="21" t="s">
        <v>65</v>
      </c>
      <c r="J12">
        <f t="shared" si="0"/>
      </c>
    </row>
    <row r="13" spans="1:10" ht="12.75">
      <c r="A13">
        <v>112</v>
      </c>
      <c r="B13" t="str">
        <f>Plussring!B50</f>
        <v>Aili Kuldkepp</v>
      </c>
      <c r="C13" t="str">
        <f>Plussring!B52</f>
        <v>Malle Miilmann</v>
      </c>
      <c r="D13">
        <v>8</v>
      </c>
      <c r="E13" t="s">
        <v>220</v>
      </c>
      <c r="F13" s="21" t="s">
        <v>65</v>
      </c>
      <c r="J13">
        <f t="shared" si="0"/>
      </c>
    </row>
    <row r="14" spans="1:10" ht="12.75">
      <c r="A14">
        <v>113</v>
      </c>
      <c r="B14" t="str">
        <f>Plussring!B54</f>
        <v>Toomas Hansar</v>
      </c>
      <c r="C14" t="str">
        <f>Plussring!B56</f>
        <v>Romet Rättel</v>
      </c>
      <c r="D14">
        <v>9</v>
      </c>
      <c r="E14" t="s">
        <v>217</v>
      </c>
      <c r="F14" s="21" t="s">
        <v>67</v>
      </c>
      <c r="J14">
        <f t="shared" si="0"/>
      </c>
    </row>
    <row r="15" spans="1:10" ht="12.75">
      <c r="A15">
        <v>114</v>
      </c>
      <c r="B15" t="str">
        <f>Plussring!B58</f>
        <v>Mihhail Tšernov</v>
      </c>
      <c r="C15" t="str">
        <f>Plussring!B60</f>
        <v>Jako Lill</v>
      </c>
      <c r="D15">
        <v>3</v>
      </c>
      <c r="E15" t="s">
        <v>208</v>
      </c>
      <c r="F15" s="21" t="s">
        <v>67</v>
      </c>
      <c r="J15">
        <f t="shared" si="0"/>
      </c>
    </row>
    <row r="16" spans="1:10" ht="12.75">
      <c r="A16">
        <v>115</v>
      </c>
      <c r="B16" t="str">
        <f>Plussring!B62</f>
        <v>Ants Hendrikson</v>
      </c>
      <c r="C16" t="str">
        <f>Plussring!B64</f>
        <v>Bye Bye</v>
      </c>
      <c r="E16" t="s">
        <v>193</v>
      </c>
      <c r="F16" s="21" t="s">
        <v>71</v>
      </c>
      <c r="J16">
        <f t="shared" si="0"/>
      </c>
    </row>
    <row r="17" spans="1:10" ht="12.75">
      <c r="A17">
        <v>116</v>
      </c>
      <c r="B17" t="str">
        <f>Plussring!B66</f>
        <v>Heiki Hansar</v>
      </c>
      <c r="C17" t="str">
        <f>Plussring!B68</f>
        <v>Aivar Soo</v>
      </c>
      <c r="D17">
        <v>7</v>
      </c>
      <c r="E17" t="s">
        <v>231</v>
      </c>
      <c r="F17" s="21" t="s">
        <v>66</v>
      </c>
      <c r="J17">
        <f t="shared" si="0"/>
      </c>
    </row>
    <row r="18" spans="1:10" ht="12.75">
      <c r="A18">
        <v>117</v>
      </c>
      <c r="B18" t="str">
        <f>Plussring!E5</f>
        <v>Allan Salla</v>
      </c>
      <c r="C18" t="str">
        <f>Plussring!E7</f>
        <v>Raivo Roots</v>
      </c>
      <c r="D18">
        <v>1</v>
      </c>
      <c r="E18" t="s">
        <v>142</v>
      </c>
      <c r="F18" s="21" t="s">
        <v>67</v>
      </c>
      <c r="J18">
        <f t="shared" si="0"/>
      </c>
    </row>
    <row r="19" spans="1:10" ht="12.75">
      <c r="A19">
        <v>118</v>
      </c>
      <c r="B19" t="str">
        <f>Plussring!E9</f>
        <v>Heikki Sool</v>
      </c>
      <c r="C19" t="str">
        <f>Plussring!E11</f>
        <v>Marika Kotka</v>
      </c>
      <c r="D19">
        <v>4</v>
      </c>
      <c r="E19" t="s">
        <v>187</v>
      </c>
      <c r="F19" s="21" t="s">
        <v>67</v>
      </c>
      <c r="J19">
        <f t="shared" si="0"/>
      </c>
    </row>
    <row r="20" spans="1:10" ht="12.75">
      <c r="A20">
        <v>119</v>
      </c>
      <c r="B20" t="str">
        <f>Plussring!E13</f>
        <v>Amanda Hallik</v>
      </c>
      <c r="C20" t="str">
        <f>Plussring!E15</f>
        <v>Aleksandr Sokirjanski</v>
      </c>
      <c r="D20">
        <v>2</v>
      </c>
      <c r="E20" t="s">
        <v>166</v>
      </c>
      <c r="F20" s="21" t="s">
        <v>65</v>
      </c>
      <c r="J20">
        <f t="shared" si="0"/>
      </c>
    </row>
    <row r="21" spans="1:10" ht="12.75">
      <c r="A21">
        <v>120</v>
      </c>
      <c r="B21" t="str">
        <f>Plussring!E17</f>
        <v>Jaanus Lokotar</v>
      </c>
      <c r="C21" t="str">
        <f>Plussring!E19</f>
        <v>Riho Strazev</v>
      </c>
      <c r="D21">
        <v>8</v>
      </c>
      <c r="E21" t="s">
        <v>163</v>
      </c>
      <c r="F21" s="21" t="s">
        <v>67</v>
      </c>
      <c r="J21">
        <f t="shared" si="0"/>
      </c>
    </row>
    <row r="22" spans="1:10" ht="12.75">
      <c r="A22">
        <v>121</v>
      </c>
      <c r="B22" t="str">
        <f>Plussring!E21</f>
        <v>Heino Kruusement</v>
      </c>
      <c r="C22" t="str">
        <f>Plussring!E23</f>
        <v>Anatoli Zapunov</v>
      </c>
      <c r="D22">
        <v>9</v>
      </c>
      <c r="E22" t="s">
        <v>154</v>
      </c>
      <c r="F22" s="21" t="s">
        <v>65</v>
      </c>
      <c r="J22">
        <f t="shared" si="0"/>
      </c>
    </row>
    <row r="23" spans="1:10" ht="12.75">
      <c r="A23">
        <v>122</v>
      </c>
      <c r="B23" t="str">
        <f>Plussring!E25</f>
        <v>Ain Raid</v>
      </c>
      <c r="C23" t="str">
        <f>Plussring!E27</f>
        <v>Enrico Kozintsev</v>
      </c>
      <c r="D23">
        <v>5</v>
      </c>
      <c r="E23" t="s">
        <v>175</v>
      </c>
      <c r="F23" s="21" t="s">
        <v>65</v>
      </c>
      <c r="J23">
        <f t="shared" si="0"/>
      </c>
    </row>
    <row r="24" spans="1:10" ht="12.75">
      <c r="A24">
        <v>123</v>
      </c>
      <c r="B24" t="str">
        <f>Plussring!E29</f>
        <v>Sandra Prikk</v>
      </c>
      <c r="C24" t="str">
        <f>Plussring!E31</f>
        <v>Arvi Merigan</v>
      </c>
      <c r="D24">
        <v>6</v>
      </c>
      <c r="E24" t="s">
        <v>199</v>
      </c>
      <c r="F24" s="21" t="s">
        <v>67</v>
      </c>
      <c r="J24">
        <f t="shared" si="0"/>
      </c>
    </row>
    <row r="25" spans="1:10" ht="12.75">
      <c r="A25">
        <v>124</v>
      </c>
      <c r="B25" t="str">
        <f>Plussring!E33</f>
        <v>Imre Korsen</v>
      </c>
      <c r="C25" t="str">
        <f>Plussring!E35</f>
        <v>Mati Türk</v>
      </c>
      <c r="D25">
        <v>3</v>
      </c>
      <c r="E25" t="s">
        <v>151</v>
      </c>
      <c r="F25" s="21" t="s">
        <v>65</v>
      </c>
      <c r="J25">
        <f t="shared" si="0"/>
      </c>
    </row>
    <row r="26" spans="1:10" ht="12.75">
      <c r="A26">
        <v>125</v>
      </c>
      <c r="B26" t="str">
        <f>Plussring!E37</f>
        <v>Vladyslav Rybachok</v>
      </c>
      <c r="C26" t="str">
        <f>Plussring!E39</f>
        <v>Neverly Lukas</v>
      </c>
      <c r="D26">
        <v>1</v>
      </c>
      <c r="E26" t="s">
        <v>148</v>
      </c>
      <c r="F26" s="21" t="s">
        <v>65</v>
      </c>
      <c r="J26">
        <f t="shared" si="0"/>
      </c>
    </row>
    <row r="27" spans="1:10" ht="12.75">
      <c r="A27">
        <v>126</v>
      </c>
      <c r="B27" t="str">
        <f>Plussring!E41</f>
        <v>Raigo Rommot</v>
      </c>
      <c r="C27" t="str">
        <f>Plussring!E43</f>
        <v>Kristi Ernits</v>
      </c>
      <c r="D27">
        <v>5</v>
      </c>
      <c r="E27" t="s">
        <v>196</v>
      </c>
      <c r="F27" s="21" t="s">
        <v>66</v>
      </c>
      <c r="J27">
        <f t="shared" si="0"/>
      </c>
    </row>
    <row r="28" spans="1:10" ht="12.75">
      <c r="A28">
        <v>127</v>
      </c>
      <c r="B28" t="str">
        <f>Plussring!E45</f>
        <v>Kalju Kalda</v>
      </c>
      <c r="C28" t="str">
        <f>Plussring!E47</f>
        <v>Alex Rahuoja</v>
      </c>
      <c r="D28">
        <v>5</v>
      </c>
      <c r="E28" t="s">
        <v>172</v>
      </c>
      <c r="F28" s="21" t="s">
        <v>67</v>
      </c>
      <c r="J28">
        <f t="shared" si="0"/>
      </c>
    </row>
    <row r="29" spans="1:10" ht="12.75">
      <c r="A29">
        <v>128</v>
      </c>
      <c r="B29" t="str">
        <f>Plussring!E49</f>
        <v>Eduard Virkunen</v>
      </c>
      <c r="C29" t="str">
        <f>Plussring!E51</f>
        <v>Aili Kuldkepp</v>
      </c>
      <c r="D29">
        <v>7</v>
      </c>
      <c r="E29" t="s">
        <v>157</v>
      </c>
      <c r="F29" s="21" t="s">
        <v>65</v>
      </c>
      <c r="J29">
        <f t="shared" si="0"/>
      </c>
    </row>
    <row r="30" spans="1:10" ht="12.75">
      <c r="A30">
        <v>129</v>
      </c>
      <c r="B30" t="str">
        <f>Plussring!E53</f>
        <v>Keit Reinsalu</v>
      </c>
      <c r="C30" t="str">
        <f>Plussring!E55</f>
        <v>Toomas Hansar</v>
      </c>
      <c r="D30">
        <v>2</v>
      </c>
      <c r="E30" t="s">
        <v>160</v>
      </c>
      <c r="F30" s="21" t="s">
        <v>65</v>
      </c>
      <c r="J30">
        <f t="shared" si="0"/>
      </c>
    </row>
    <row r="31" spans="1:10" ht="12.75">
      <c r="A31">
        <v>130</v>
      </c>
      <c r="B31" t="str">
        <f>Plussring!E57</f>
        <v>Reino Ristissaar</v>
      </c>
      <c r="C31" t="str">
        <f>Plussring!E59</f>
        <v>Mihhail Tšernov</v>
      </c>
      <c r="D31">
        <v>4</v>
      </c>
      <c r="E31" t="s">
        <v>169</v>
      </c>
      <c r="F31" s="21" t="s">
        <v>65</v>
      </c>
      <c r="J31">
        <f t="shared" si="0"/>
      </c>
    </row>
    <row r="32" spans="1:10" ht="12.75">
      <c r="A32">
        <v>131</v>
      </c>
      <c r="B32" t="str">
        <f>Plussring!E61</f>
        <v>Oliver Ollmann</v>
      </c>
      <c r="C32" t="str">
        <f>Plussring!E63</f>
        <v>Ants Hendrikson</v>
      </c>
      <c r="D32">
        <v>9</v>
      </c>
      <c r="E32" t="s">
        <v>184</v>
      </c>
      <c r="F32" s="21" t="s">
        <v>67</v>
      </c>
      <c r="J32">
        <f t="shared" si="0"/>
      </c>
    </row>
    <row r="33" spans="1:10" ht="12.75">
      <c r="A33">
        <v>132</v>
      </c>
      <c r="B33" t="str">
        <f>Plussring!E65</f>
        <v>Urmas Sinisalu</v>
      </c>
      <c r="C33" t="str">
        <f>Plussring!E67</f>
        <v>Heiki Hansar</v>
      </c>
      <c r="D33">
        <v>8</v>
      </c>
      <c r="E33" t="s">
        <v>145</v>
      </c>
      <c r="F33" s="21" t="s">
        <v>65</v>
      </c>
      <c r="G33" t="s">
        <v>73</v>
      </c>
      <c r="J33">
        <f t="shared" si="0"/>
      </c>
    </row>
    <row r="34" spans="1:10" ht="12.75">
      <c r="A34">
        <v>133</v>
      </c>
      <c r="B34" t="str">
        <f>Miinusring!B4</f>
        <v>Neverly Lukas</v>
      </c>
      <c r="C34" t="str">
        <f>Miinusring!B6</f>
        <v>Egle Hiius</v>
      </c>
      <c r="D34">
        <v>3</v>
      </c>
      <c r="E34" t="s">
        <v>243</v>
      </c>
      <c r="F34" s="21" t="s">
        <v>67</v>
      </c>
      <c r="J34">
        <f aca="true" t="shared" si="1" ref="J34:J65">IF(D34="","",IF(E34="",D34,""))</f>
      </c>
    </row>
    <row r="35" spans="1:10" ht="12.75">
      <c r="A35">
        <v>134</v>
      </c>
      <c r="B35" t="str">
        <f>Miinusring!B8</f>
        <v>Raigo Rommot</v>
      </c>
      <c r="C35" t="str">
        <f>Miinusring!B10</f>
        <v>Bye Bye</v>
      </c>
      <c r="E35" t="str">
        <f>IF(B35="Bye Bye",C35,IF(C35="Bye Bye",B35,""))</f>
        <v>Raigo Rommot</v>
      </c>
      <c r="F35" s="21" t="s">
        <v>71</v>
      </c>
      <c r="J35">
        <f t="shared" si="1"/>
      </c>
    </row>
    <row r="36" spans="1:10" ht="12.75">
      <c r="A36">
        <v>135</v>
      </c>
      <c r="B36" t="str">
        <f>Miinusring!B12</f>
        <v>Alex Rahuoja</v>
      </c>
      <c r="C36" t="str">
        <f>Miinusring!B14</f>
        <v>Andi Maasalu</v>
      </c>
      <c r="D36">
        <v>9</v>
      </c>
      <c r="E36" t="s">
        <v>205</v>
      </c>
      <c r="F36" s="21" t="s">
        <v>65</v>
      </c>
      <c r="J36">
        <f t="shared" si="1"/>
      </c>
    </row>
    <row r="37" spans="1:10" ht="12.75">
      <c r="A37">
        <v>136</v>
      </c>
      <c r="B37" t="str">
        <f>Miinusring!B16</f>
        <v>Aili Kuldkepp</v>
      </c>
      <c r="C37" t="str">
        <f>Miinusring!B18</f>
        <v>Ene Laur</v>
      </c>
      <c r="D37">
        <v>7</v>
      </c>
      <c r="E37" t="s">
        <v>220</v>
      </c>
      <c r="F37" s="21" t="s">
        <v>66</v>
      </c>
      <c r="J37">
        <f t="shared" si="1"/>
      </c>
    </row>
    <row r="38" spans="1:10" ht="12.75">
      <c r="A38">
        <v>137</v>
      </c>
      <c r="B38" t="str">
        <f>Miinusring!B20</f>
        <v>Toomas Hansar</v>
      </c>
      <c r="C38" t="str">
        <f>Miinusring!B22</f>
        <v>Erika Seffer-müller</v>
      </c>
      <c r="D38">
        <v>4</v>
      </c>
      <c r="E38" t="s">
        <v>217</v>
      </c>
      <c r="F38" s="21" t="s">
        <v>65</v>
      </c>
      <c r="J38">
        <f t="shared" si="1"/>
      </c>
    </row>
    <row r="39" spans="1:10" ht="12.75">
      <c r="A39">
        <v>138</v>
      </c>
      <c r="B39" t="str">
        <f>Miinusring!B24</f>
        <v>Mihhail Tšernov</v>
      </c>
      <c r="C39" t="str">
        <f>Miinusring!B26</f>
        <v>Bye Bye</v>
      </c>
      <c r="E39" t="str">
        <f>IF(B39="Bye Bye",C39,IF(C39="Bye Bye",B39,""))</f>
        <v>Mihhail Tšernov</v>
      </c>
      <c r="F39" s="21" t="s">
        <v>71</v>
      </c>
      <c r="J39">
        <f t="shared" si="1"/>
      </c>
    </row>
    <row r="40" spans="1:10" ht="12.75">
      <c r="A40">
        <v>139</v>
      </c>
      <c r="B40" t="str">
        <f>Miinusring!B28</f>
        <v>Ants Hendrikson</v>
      </c>
      <c r="C40" t="str">
        <f>Miinusring!B30</f>
        <v>Bye Bye</v>
      </c>
      <c r="E40" t="str">
        <f>IF(B40="Bye Bye",C40,IF(C40="Bye Bye",B40,""))</f>
        <v>Ants Hendrikson</v>
      </c>
      <c r="F40" s="21" t="s">
        <v>71</v>
      </c>
      <c r="J40">
        <f t="shared" si="1"/>
      </c>
    </row>
    <row r="41" spans="1:10" ht="12.75">
      <c r="A41">
        <v>140</v>
      </c>
      <c r="B41" t="str">
        <f>Miinusring!B32</f>
        <v>Heiki Hansar</v>
      </c>
      <c r="C41" t="str">
        <f>Miinusring!B34</f>
        <v>Anneli Mälksoo</v>
      </c>
      <c r="D41">
        <v>9</v>
      </c>
      <c r="E41" t="s">
        <v>231</v>
      </c>
      <c r="F41" s="21" t="s">
        <v>67</v>
      </c>
      <c r="J41">
        <f t="shared" si="1"/>
      </c>
    </row>
    <row r="42" spans="1:10" ht="12.75">
      <c r="A42">
        <v>141</v>
      </c>
      <c r="B42" t="str">
        <f>Miinusring!B36</f>
        <v>Raivo Roots</v>
      </c>
      <c r="C42" t="str">
        <f>Miinusring!B38</f>
        <v>Aleksander Tuhkanen</v>
      </c>
      <c r="D42">
        <v>1</v>
      </c>
      <c r="E42" t="s">
        <v>237</v>
      </c>
      <c r="F42" s="21" t="s">
        <v>65</v>
      </c>
      <c r="J42">
        <f t="shared" si="1"/>
      </c>
    </row>
    <row r="43" spans="1:10" ht="12.75">
      <c r="A43">
        <v>142</v>
      </c>
      <c r="B43" t="str">
        <f>Miinusring!B40</f>
        <v>Marika Kotka</v>
      </c>
      <c r="C43" t="str">
        <f>Miinusring!B42</f>
        <v>Bye Bye</v>
      </c>
      <c r="E43" t="str">
        <f>IF(B43="Bye Bye",C43,IF(C43="Bye Bye",B43,""))</f>
        <v>Marika Kotka</v>
      </c>
      <c r="F43" s="21" t="s">
        <v>71</v>
      </c>
      <c r="J43">
        <f t="shared" si="1"/>
      </c>
    </row>
    <row r="44" spans="1:10" ht="12.75">
      <c r="A44">
        <v>143</v>
      </c>
      <c r="B44" t="str">
        <f>Miinusring!B44</f>
        <v>Aleksandr Sokirjanski</v>
      </c>
      <c r="C44" t="str">
        <f>Miinusring!B46</f>
        <v>Larissa Lill</v>
      </c>
      <c r="D44">
        <v>6</v>
      </c>
      <c r="E44" t="s">
        <v>211</v>
      </c>
      <c r="F44" s="21" t="s">
        <v>65</v>
      </c>
      <c r="J44">
        <f t="shared" si="1"/>
      </c>
    </row>
    <row r="45" spans="1:10" ht="12.75">
      <c r="A45">
        <v>144</v>
      </c>
      <c r="B45" t="str">
        <f>Miinusring!B48</f>
        <v>Riho Strazev</v>
      </c>
      <c r="C45" t="str">
        <f>Miinusring!B50</f>
        <v>Malle Miilmann</v>
      </c>
      <c r="D45">
        <v>8</v>
      </c>
      <c r="E45" t="s">
        <v>258</v>
      </c>
      <c r="F45" s="21" t="s">
        <v>65</v>
      </c>
      <c r="J45">
        <f t="shared" si="1"/>
      </c>
    </row>
    <row r="46" spans="1:10" ht="12.75">
      <c r="A46">
        <v>145</v>
      </c>
      <c r="B46" t="str">
        <f>Miinusring!B52</f>
        <v>Anatoli Zapunov</v>
      </c>
      <c r="C46" t="str">
        <f>Miinusring!B54</f>
        <v>Romet Rättel</v>
      </c>
      <c r="D46">
        <v>2</v>
      </c>
      <c r="E46" t="s">
        <v>255</v>
      </c>
      <c r="F46" s="21" t="s">
        <v>66</v>
      </c>
      <c r="J46">
        <f t="shared" si="1"/>
      </c>
    </row>
    <row r="47" spans="1:10" ht="12.75">
      <c r="A47">
        <v>146</v>
      </c>
      <c r="B47" t="str">
        <f>Miinusring!B56</f>
        <v>Enrico Kozintsev</v>
      </c>
      <c r="C47" t="str">
        <f>Miinusring!B58</f>
        <v>Jako Lill</v>
      </c>
      <c r="D47">
        <v>1</v>
      </c>
      <c r="E47" t="s">
        <v>202</v>
      </c>
      <c r="F47" s="21" t="s">
        <v>65</v>
      </c>
      <c r="J47">
        <f t="shared" si="1"/>
      </c>
    </row>
    <row r="48" spans="1:10" ht="12.75">
      <c r="A48">
        <v>147</v>
      </c>
      <c r="B48" t="str">
        <f>Miinusring!B60</f>
        <v>Sandra Prikk</v>
      </c>
      <c r="C48" t="str">
        <f>Miinusring!B62</f>
        <v>Bye Bye</v>
      </c>
      <c r="E48" t="str">
        <f>IF(B48="Bye Bye",C48,IF(C48="Bye Bye",B48,""))</f>
        <v>Sandra Prikk</v>
      </c>
      <c r="F48" s="21" t="s">
        <v>71</v>
      </c>
      <c r="J48">
        <f t="shared" si="1"/>
      </c>
    </row>
    <row r="49" spans="1:10" ht="12.75">
      <c r="A49">
        <v>148</v>
      </c>
      <c r="B49" t="str">
        <f>Miinusring!B64</f>
        <v>Mati Türk</v>
      </c>
      <c r="C49" t="str">
        <f>Miinusring!B66</f>
        <v>Aivar Soo</v>
      </c>
      <c r="D49">
        <v>8</v>
      </c>
      <c r="E49" t="s">
        <v>226</v>
      </c>
      <c r="F49" s="21" t="s">
        <v>66</v>
      </c>
      <c r="G49" t="s">
        <v>74</v>
      </c>
      <c r="J49">
        <f t="shared" si="1"/>
      </c>
    </row>
    <row r="50" spans="1:10" ht="12.75">
      <c r="A50">
        <v>149</v>
      </c>
      <c r="B50" t="str">
        <f>Plussring!H6</f>
        <v>Allan Salla</v>
      </c>
      <c r="C50" t="str">
        <f>Plussring!H10</f>
        <v>Heikki Sool</v>
      </c>
      <c r="D50">
        <v>6</v>
      </c>
      <c r="E50" t="s">
        <v>142</v>
      </c>
      <c r="F50" s="21" t="s">
        <v>67</v>
      </c>
      <c r="J50">
        <f t="shared" si="1"/>
      </c>
    </row>
    <row r="51" spans="1:10" ht="12.75">
      <c r="A51">
        <v>150</v>
      </c>
      <c r="B51" t="str">
        <f>Plussring!H14</f>
        <v>Amanda Hallik</v>
      </c>
      <c r="C51" t="str">
        <f>Plussring!H18</f>
        <v>Jaanus Lokotar</v>
      </c>
      <c r="D51">
        <v>4</v>
      </c>
      <c r="E51" t="s">
        <v>163</v>
      </c>
      <c r="F51" s="21" t="s">
        <v>67</v>
      </c>
      <c r="J51">
        <f t="shared" si="1"/>
      </c>
    </row>
    <row r="52" spans="1:10" ht="12.75">
      <c r="A52">
        <v>151</v>
      </c>
      <c r="B52" t="str">
        <f>Plussring!H22</f>
        <v>Heino Kruusement</v>
      </c>
      <c r="C52" t="str">
        <f>Plussring!H26</f>
        <v>Ain Raid</v>
      </c>
      <c r="D52">
        <v>3</v>
      </c>
      <c r="E52" t="s">
        <v>154</v>
      </c>
      <c r="F52" s="21" t="s">
        <v>65</v>
      </c>
      <c r="J52">
        <f t="shared" si="1"/>
      </c>
    </row>
    <row r="53" spans="1:10" ht="12.75">
      <c r="A53">
        <v>152</v>
      </c>
      <c r="B53" t="str">
        <f>Plussring!H30</f>
        <v>Arvi Merigan</v>
      </c>
      <c r="C53" t="str">
        <f>Plussring!H34</f>
        <v>Imre Korsen</v>
      </c>
      <c r="D53">
        <v>1</v>
      </c>
      <c r="E53" t="s">
        <v>151</v>
      </c>
      <c r="F53" s="21" t="s">
        <v>66</v>
      </c>
      <c r="J53">
        <f t="shared" si="1"/>
      </c>
    </row>
    <row r="54" spans="1:10" ht="12.75">
      <c r="A54">
        <v>153</v>
      </c>
      <c r="B54" t="str">
        <f>Plussring!H38</f>
        <v>Vladyslav Rybachok</v>
      </c>
      <c r="C54" t="str">
        <f>Plussring!H42</f>
        <v>Kristi Ernits</v>
      </c>
      <c r="D54">
        <v>2</v>
      </c>
      <c r="E54" t="s">
        <v>148</v>
      </c>
      <c r="F54" s="21" t="s">
        <v>65</v>
      </c>
      <c r="J54">
        <f t="shared" si="1"/>
      </c>
    </row>
    <row r="55" spans="1:10" ht="12.75">
      <c r="A55">
        <v>154</v>
      </c>
      <c r="B55" t="str">
        <f>Plussring!H46</f>
        <v>Kalju Kalda</v>
      </c>
      <c r="C55" t="str">
        <f>Plussring!H50</f>
        <v>Eduard Virkunen</v>
      </c>
      <c r="D55">
        <v>6</v>
      </c>
      <c r="E55" t="s">
        <v>157</v>
      </c>
      <c r="F55" s="21" t="s">
        <v>67</v>
      </c>
      <c r="J55">
        <f t="shared" si="1"/>
      </c>
    </row>
    <row r="56" spans="1:10" ht="12.75">
      <c r="A56">
        <v>155</v>
      </c>
      <c r="B56" t="str">
        <f>Plussring!H54</f>
        <v>Keit Reinsalu</v>
      </c>
      <c r="C56" t="str">
        <f>Plussring!H58</f>
        <v>Reino Ristissaar</v>
      </c>
      <c r="D56">
        <v>5</v>
      </c>
      <c r="E56" t="s">
        <v>160</v>
      </c>
      <c r="F56" s="21" t="s">
        <v>67</v>
      </c>
      <c r="J56">
        <f t="shared" si="1"/>
      </c>
    </row>
    <row r="57" spans="1:10" ht="12.75">
      <c r="A57">
        <v>156</v>
      </c>
      <c r="B57" t="str">
        <f>Plussring!H62</f>
        <v>Oliver Ollmann</v>
      </c>
      <c r="C57" t="str">
        <f>Plussring!H66</f>
        <v>Urmas Sinisalu</v>
      </c>
      <c r="D57">
        <v>1</v>
      </c>
      <c r="E57" t="s">
        <v>145</v>
      </c>
      <c r="F57" s="21" t="s">
        <v>65</v>
      </c>
      <c r="J57">
        <f t="shared" si="1"/>
      </c>
    </row>
    <row r="58" spans="1:10" ht="12.75">
      <c r="A58">
        <v>157</v>
      </c>
      <c r="B58" t="str">
        <f>Miinusring!E5</f>
        <v>Neverly Lukas</v>
      </c>
      <c r="C58" t="str">
        <f>Miinusring!E9</f>
        <v>Raigo Rommot</v>
      </c>
      <c r="D58">
        <v>6</v>
      </c>
      <c r="E58" t="s">
        <v>181</v>
      </c>
      <c r="F58" s="21" t="s">
        <v>65</v>
      </c>
      <c r="J58">
        <f t="shared" si="1"/>
      </c>
    </row>
    <row r="59" spans="1:10" ht="12.75">
      <c r="A59">
        <v>158</v>
      </c>
      <c r="B59" t="str">
        <f>Miinusring!E13</f>
        <v>Alex Rahuoja</v>
      </c>
      <c r="C59" t="str">
        <f>Miinusring!E17</f>
        <v>Aili Kuldkepp</v>
      </c>
      <c r="D59">
        <v>9</v>
      </c>
      <c r="E59" t="s">
        <v>205</v>
      </c>
      <c r="F59" s="21" t="s">
        <v>67</v>
      </c>
      <c r="J59">
        <f t="shared" si="1"/>
      </c>
    </row>
    <row r="60" spans="1:10" ht="12.75">
      <c r="A60">
        <v>159</v>
      </c>
      <c r="B60" t="str">
        <f>Miinusring!E21</f>
        <v>Toomas Hansar</v>
      </c>
      <c r="C60" t="str">
        <f>Miinusring!E25</f>
        <v>Mihhail Tšernov</v>
      </c>
      <c r="D60">
        <v>3</v>
      </c>
      <c r="E60" t="s">
        <v>217</v>
      </c>
      <c r="F60" s="21" t="s">
        <v>65</v>
      </c>
      <c r="J60">
        <f t="shared" si="1"/>
      </c>
    </row>
    <row r="61" spans="1:10" ht="12.75">
      <c r="A61">
        <v>160</v>
      </c>
      <c r="B61" t="str">
        <f>Miinusring!E29</f>
        <v>Ants Hendrikson</v>
      </c>
      <c r="C61" t="str">
        <f>Miinusring!E33</f>
        <v>Heiki Hansar</v>
      </c>
      <c r="D61">
        <v>2</v>
      </c>
      <c r="E61" t="s">
        <v>193</v>
      </c>
      <c r="F61" s="21" t="s">
        <v>65</v>
      </c>
      <c r="J61">
        <f t="shared" si="1"/>
      </c>
    </row>
    <row r="62" spans="1:10" ht="12.75">
      <c r="A62">
        <v>161</v>
      </c>
      <c r="B62" t="str">
        <f>Miinusring!E37</f>
        <v>Raivo Roots</v>
      </c>
      <c r="C62" t="str">
        <f>Miinusring!E41</f>
        <v>Marika Kotka</v>
      </c>
      <c r="D62">
        <v>8</v>
      </c>
      <c r="E62" t="s">
        <v>190</v>
      </c>
      <c r="F62" s="21" t="s">
        <v>67</v>
      </c>
      <c r="J62">
        <f t="shared" si="1"/>
      </c>
    </row>
    <row r="63" spans="1:10" ht="12.75">
      <c r="A63">
        <v>162</v>
      </c>
      <c r="B63" t="str">
        <f>Miinusring!E45</f>
        <v>Aleksandr Sokirjanski</v>
      </c>
      <c r="C63" t="str">
        <f>Miinusring!E49</f>
        <v>Riho Strazev</v>
      </c>
      <c r="D63">
        <v>7</v>
      </c>
      <c r="E63" t="s">
        <v>258</v>
      </c>
      <c r="F63" s="21" t="s">
        <v>66</v>
      </c>
      <c r="J63">
        <f t="shared" si="1"/>
      </c>
    </row>
    <row r="64" spans="1:10" ht="12.75">
      <c r="A64">
        <v>163</v>
      </c>
      <c r="B64" t="str">
        <f>Miinusring!E53</f>
        <v>Romet Rättel</v>
      </c>
      <c r="C64" t="str">
        <f>Miinusring!E57</f>
        <v>Enrico Kozintsev</v>
      </c>
      <c r="D64">
        <v>2</v>
      </c>
      <c r="E64" t="s">
        <v>202</v>
      </c>
      <c r="F64" s="21" t="s">
        <v>65</v>
      </c>
      <c r="J64">
        <f t="shared" si="1"/>
      </c>
    </row>
    <row r="65" spans="1:10" ht="12.75">
      <c r="A65">
        <v>164</v>
      </c>
      <c r="B65" t="str">
        <f>Miinusring!E61</f>
        <v>Sandra Prikk</v>
      </c>
      <c r="C65" t="str">
        <f>Miinusring!E65</f>
        <v>Mati Türk</v>
      </c>
      <c r="D65">
        <v>3</v>
      </c>
      <c r="E65" t="s">
        <v>178</v>
      </c>
      <c r="F65" s="21" t="s">
        <v>65</v>
      </c>
      <c r="J65">
        <f t="shared" si="1"/>
      </c>
    </row>
    <row r="66" spans="1:10" ht="12.75">
      <c r="A66">
        <v>165</v>
      </c>
      <c r="B66" t="str">
        <f>'Kohad_33-48'!B2</f>
        <v>Egle Hiius</v>
      </c>
      <c r="C66" t="str">
        <f>'Kohad_33-48'!B4</f>
        <v>Bye Bye</v>
      </c>
      <c r="E66" t="str">
        <f>IF(B66="Bye Bye",C66,IF(C66="Bye Bye",B66,""))</f>
        <v>Egle Hiius</v>
      </c>
      <c r="F66" s="21" t="s">
        <v>71</v>
      </c>
      <c r="J66">
        <f aca="true" t="shared" si="2" ref="J66:J97">IF(D66="","",IF(E66="",D66,""))</f>
      </c>
    </row>
    <row r="67" spans="1:10" ht="12.75">
      <c r="A67">
        <v>166</v>
      </c>
      <c r="B67" t="str">
        <f>'Kohad_33-48'!B6</f>
        <v>Andi Maasalu</v>
      </c>
      <c r="C67" t="str">
        <f>'Kohad_33-48'!B8</f>
        <v>Ene Laur</v>
      </c>
      <c r="D67">
        <v>8</v>
      </c>
      <c r="E67" t="s">
        <v>261</v>
      </c>
      <c r="F67" s="21" t="s">
        <v>65</v>
      </c>
      <c r="J67">
        <f t="shared" si="2"/>
      </c>
    </row>
    <row r="68" spans="1:10" ht="12.75">
      <c r="A68">
        <v>167</v>
      </c>
      <c r="B68" t="str">
        <f>'Kohad_33-48'!B10</f>
        <v>Erika Seffer-müller</v>
      </c>
      <c r="C68" t="str">
        <f>'Kohad_33-48'!B12</f>
        <v>Bye Bye</v>
      </c>
      <c r="E68" t="str">
        <f>IF(B68="Bye Bye",C68,IF(C68="Bye Bye",B68,""))</f>
        <v>Erika Seffer-müller</v>
      </c>
      <c r="F68" s="21" t="s">
        <v>71</v>
      </c>
      <c r="J68">
        <f t="shared" si="2"/>
      </c>
    </row>
    <row r="69" spans="1:10" ht="12.75">
      <c r="A69">
        <v>168</v>
      </c>
      <c r="B69" t="str">
        <f>'Kohad_33-48'!B14</f>
        <v>Bye Bye</v>
      </c>
      <c r="C69" t="str">
        <f>'Kohad_33-48'!B16</f>
        <v>Anneli Mälksoo</v>
      </c>
      <c r="E69" t="str">
        <f>IF(B69="Bye Bye",C69,IF(C69="Bye Bye",B69,""))</f>
        <v>Anneli Mälksoo</v>
      </c>
      <c r="F69" s="21" t="s">
        <v>71</v>
      </c>
      <c r="J69">
        <f t="shared" si="2"/>
      </c>
    </row>
    <row r="70" spans="1:10" ht="12.75">
      <c r="A70">
        <v>169</v>
      </c>
      <c r="B70" t="str">
        <f>'Kohad_33-48'!B18</f>
        <v>Aleksander Tuhkanen</v>
      </c>
      <c r="C70" t="str">
        <f>'Kohad_33-48'!B20</f>
        <v>Bye Bye</v>
      </c>
      <c r="E70" t="str">
        <f>IF(B70="Bye Bye",C70,IF(C70="Bye Bye",B70,""))</f>
        <v>Aleksander Tuhkanen</v>
      </c>
      <c r="F70" s="21" t="s">
        <v>71</v>
      </c>
      <c r="J70">
        <f t="shared" si="2"/>
      </c>
    </row>
    <row r="71" spans="1:10" ht="12.75">
      <c r="A71">
        <v>170</v>
      </c>
      <c r="B71" t="str">
        <f>'Kohad_33-48'!B22</f>
        <v>Larissa Lill</v>
      </c>
      <c r="C71" t="str">
        <f>'Kohad_33-48'!B24</f>
        <v>Malle Miilmann</v>
      </c>
      <c r="D71">
        <v>7</v>
      </c>
      <c r="E71" t="s">
        <v>252</v>
      </c>
      <c r="F71" s="21" t="s">
        <v>65</v>
      </c>
      <c r="J71">
        <f t="shared" si="2"/>
      </c>
    </row>
    <row r="72" spans="1:10" ht="12.75">
      <c r="A72">
        <v>171</v>
      </c>
      <c r="B72" t="str">
        <f>'Kohad_33-48'!B26</f>
        <v>Anatoli Zapunov</v>
      </c>
      <c r="C72" t="str">
        <f>'Kohad_33-48'!B28</f>
        <v>Jako Lill</v>
      </c>
      <c r="D72">
        <v>1</v>
      </c>
      <c r="E72" t="s">
        <v>223</v>
      </c>
      <c r="F72" s="21" t="s">
        <v>65</v>
      </c>
      <c r="J72">
        <f t="shared" si="2"/>
      </c>
    </row>
    <row r="73" spans="1:10" ht="12.75">
      <c r="A73">
        <v>172</v>
      </c>
      <c r="B73" t="str">
        <f>'Kohad_33-48'!B30</f>
        <v>Bye Bye</v>
      </c>
      <c r="C73" t="str">
        <f>'Kohad_33-48'!B32</f>
        <v>Aivar Soo</v>
      </c>
      <c r="E73" t="str">
        <f>IF(B73="Bye Bye",C73,IF(C73="Bye Bye",B73,""))</f>
        <v>Aivar Soo</v>
      </c>
      <c r="F73" s="21" t="s">
        <v>71</v>
      </c>
      <c r="J73">
        <f t="shared" si="2"/>
      </c>
    </row>
    <row r="74" spans="1:10" ht="12.75">
      <c r="A74">
        <v>173</v>
      </c>
      <c r="B74" t="str">
        <f>Plussring!K8</f>
        <v>Allan Salla</v>
      </c>
      <c r="C74" t="str">
        <f>Plussring!K16</f>
        <v>Jaanus Lokotar</v>
      </c>
      <c r="D74">
        <v>5</v>
      </c>
      <c r="E74" t="s">
        <v>142</v>
      </c>
      <c r="F74" s="21" t="s">
        <v>65</v>
      </c>
      <c r="J74">
        <f t="shared" si="2"/>
      </c>
    </row>
    <row r="75" spans="1:10" ht="12.75">
      <c r="A75">
        <v>174</v>
      </c>
      <c r="B75" t="str">
        <f>Plussring!K24</f>
        <v>Heino Kruusement</v>
      </c>
      <c r="C75" t="str">
        <f>Plussring!K32</f>
        <v>Imre Korsen</v>
      </c>
      <c r="D75">
        <v>4</v>
      </c>
      <c r="E75" t="s">
        <v>154</v>
      </c>
      <c r="F75" s="21" t="s">
        <v>65</v>
      </c>
      <c r="J75">
        <f t="shared" si="2"/>
      </c>
    </row>
    <row r="76" spans="1:10" ht="12.75">
      <c r="A76">
        <v>175</v>
      </c>
      <c r="B76" t="str">
        <f>Plussring!K40</f>
        <v>Vladyslav Rybachok</v>
      </c>
      <c r="C76" t="str">
        <f>Plussring!K48</f>
        <v>Eduard Virkunen</v>
      </c>
      <c r="D76">
        <v>5</v>
      </c>
      <c r="E76" t="s">
        <v>157</v>
      </c>
      <c r="F76" s="21" t="s">
        <v>65</v>
      </c>
      <c r="J76">
        <f t="shared" si="2"/>
      </c>
    </row>
    <row r="77" spans="1:10" ht="12.75">
      <c r="A77">
        <v>176</v>
      </c>
      <c r="B77" t="str">
        <f>Plussring!K56</f>
        <v>Keit Reinsalu</v>
      </c>
      <c r="C77" t="str">
        <f>Plussring!K64</f>
        <v>Urmas Sinisalu</v>
      </c>
      <c r="D77">
        <v>5</v>
      </c>
      <c r="E77" t="s">
        <v>145</v>
      </c>
      <c r="F77" s="21" t="s">
        <v>65</v>
      </c>
      <c r="J77">
        <f t="shared" si="2"/>
      </c>
    </row>
    <row r="78" spans="1:10" ht="12.75">
      <c r="A78">
        <v>177</v>
      </c>
      <c r="B78" t="str">
        <f>Miinusring!H3</f>
        <v>Arvi Merigan</v>
      </c>
      <c r="C78" t="str">
        <f>Miinusring!H7</f>
        <v>Raigo Rommot</v>
      </c>
      <c r="D78">
        <v>6</v>
      </c>
      <c r="E78" t="s">
        <v>181</v>
      </c>
      <c r="F78" s="21" t="s">
        <v>66</v>
      </c>
      <c r="J78">
        <f t="shared" si="2"/>
      </c>
    </row>
    <row r="79" spans="1:10" ht="12.75">
      <c r="A79">
        <v>178</v>
      </c>
      <c r="B79" t="str">
        <f>Miinusring!H11</f>
        <v>Ain Raid</v>
      </c>
      <c r="C79" t="str">
        <f>Miinusring!H15</f>
        <v>Alex Rahuoja</v>
      </c>
      <c r="D79">
        <v>3</v>
      </c>
      <c r="E79" t="s">
        <v>175</v>
      </c>
      <c r="F79" s="21" t="s">
        <v>67</v>
      </c>
      <c r="J79">
        <f t="shared" si="2"/>
      </c>
    </row>
    <row r="80" spans="1:10" ht="12.75">
      <c r="A80">
        <v>179</v>
      </c>
      <c r="B80" t="str">
        <f>Miinusring!H19</f>
        <v>Amanda Hallik</v>
      </c>
      <c r="C80" t="str">
        <f>Miinusring!H23</f>
        <v>Toomas Hansar</v>
      </c>
      <c r="D80">
        <v>3</v>
      </c>
      <c r="E80" t="s">
        <v>166</v>
      </c>
      <c r="F80" s="21" t="s">
        <v>66</v>
      </c>
      <c r="J80">
        <f t="shared" si="2"/>
      </c>
    </row>
    <row r="81" spans="1:10" ht="12.75">
      <c r="A81">
        <v>180</v>
      </c>
      <c r="B81" t="str">
        <f>Miinusring!H27</f>
        <v>Heikki Sool</v>
      </c>
      <c r="C81" t="str">
        <f>Miinusring!H31</f>
        <v>Ants Hendrikson</v>
      </c>
      <c r="D81">
        <v>4</v>
      </c>
      <c r="E81" t="s">
        <v>193</v>
      </c>
      <c r="F81" s="21" t="s">
        <v>67</v>
      </c>
      <c r="J81">
        <f t="shared" si="2"/>
      </c>
    </row>
    <row r="82" spans="1:10" ht="12.75">
      <c r="A82">
        <v>181</v>
      </c>
      <c r="B82" t="str">
        <f>Miinusring!H35</f>
        <v>Oliver Ollmann</v>
      </c>
      <c r="C82" t="str">
        <f>Miinusring!H39</f>
        <v>Marika Kotka</v>
      </c>
      <c r="D82">
        <v>6</v>
      </c>
      <c r="E82" t="s">
        <v>184</v>
      </c>
      <c r="F82" s="21" t="s">
        <v>67</v>
      </c>
      <c r="J82">
        <f t="shared" si="2"/>
      </c>
    </row>
    <row r="83" spans="1:10" ht="12.75">
      <c r="A83">
        <v>182</v>
      </c>
      <c r="B83" t="str">
        <f>Miinusring!H43</f>
        <v>Reino Ristissaar</v>
      </c>
      <c r="C83" t="str">
        <f>Miinusring!H47</f>
        <v>Riho Strazev</v>
      </c>
      <c r="D83">
        <v>4</v>
      </c>
      <c r="E83" t="s">
        <v>258</v>
      </c>
      <c r="F83" s="21" t="s">
        <v>66</v>
      </c>
      <c r="J83">
        <f t="shared" si="2"/>
      </c>
    </row>
    <row r="84" spans="1:10" ht="12.75">
      <c r="A84">
        <v>183</v>
      </c>
      <c r="B84" t="str">
        <f>Miinusring!H51</f>
        <v>Kalju Kalda</v>
      </c>
      <c r="C84" t="str">
        <f>Miinusring!H55</f>
        <v>Enrico Kozintsev</v>
      </c>
      <c r="D84">
        <v>5</v>
      </c>
      <c r="E84" t="s">
        <v>172</v>
      </c>
      <c r="F84" s="21" t="s">
        <v>65</v>
      </c>
      <c r="J84">
        <f t="shared" si="2"/>
      </c>
    </row>
    <row r="85" spans="1:10" ht="12.75">
      <c r="A85">
        <v>184</v>
      </c>
      <c r="B85" t="str">
        <f>Miinusring!H59</f>
        <v>Kristi Ernits</v>
      </c>
      <c r="C85" t="str">
        <f>Miinusring!H63</f>
        <v>Sandra Prikk</v>
      </c>
      <c r="D85">
        <v>8</v>
      </c>
      <c r="E85" t="s">
        <v>196</v>
      </c>
      <c r="F85" s="21" t="s">
        <v>66</v>
      </c>
      <c r="J85">
        <f t="shared" si="2"/>
      </c>
    </row>
    <row r="86" spans="1:10" ht="12.75">
      <c r="A86">
        <v>185</v>
      </c>
      <c r="B86" t="str">
        <f>'Kohad_33-48'!B42</f>
        <v>Bye Bye</v>
      </c>
      <c r="C86" t="str">
        <f>'Kohad_33-48'!B44</f>
        <v>Ene Laur</v>
      </c>
      <c r="E86" t="str">
        <f>IF(B86="Bye Bye",C86,IF(C86="Bye Bye",B86,""))</f>
        <v>Ene Laur</v>
      </c>
      <c r="F86" s="21" t="s">
        <v>71</v>
      </c>
      <c r="J86">
        <f t="shared" si="2"/>
      </c>
    </row>
    <row r="87" spans="1:10" ht="12.75">
      <c r="A87">
        <v>186</v>
      </c>
      <c r="B87" t="str">
        <f>'Kohad_33-48'!B46</f>
        <v>Bye Bye</v>
      </c>
      <c r="C87" t="str">
        <f>'Kohad_33-48'!B48</f>
        <v>Bye Bye</v>
      </c>
      <c r="E87" t="str">
        <f>IF(B87="Bye Bye",C87,IF(C87="Bye Bye",B87,""))</f>
        <v>Bye Bye</v>
      </c>
      <c r="F87" s="21" t="s">
        <v>71</v>
      </c>
      <c r="J87">
        <f t="shared" si="2"/>
      </c>
    </row>
    <row r="88" spans="1:10" ht="12.75">
      <c r="A88">
        <v>187</v>
      </c>
      <c r="B88" t="str">
        <f>'Kohad_33-48'!B50</f>
        <v>Bye Bye</v>
      </c>
      <c r="C88" t="str">
        <f>'Kohad_33-48'!B52</f>
        <v>Larissa Lill</v>
      </c>
      <c r="E88" t="str">
        <f>IF(B88="Bye Bye",C88,IF(C88="Bye Bye",B88,""))</f>
        <v>Larissa Lill</v>
      </c>
      <c r="F88" s="21" t="s">
        <v>71</v>
      </c>
      <c r="J88">
        <f t="shared" si="2"/>
      </c>
    </row>
    <row r="89" spans="1:10" ht="12.75">
      <c r="A89">
        <v>188</v>
      </c>
      <c r="B89" t="str">
        <f>'Kohad_33-48'!B54</f>
        <v>Jako Lill</v>
      </c>
      <c r="C89" t="str">
        <f>'Kohad_33-48'!B56</f>
        <v>Bye Bye</v>
      </c>
      <c r="E89" t="str">
        <f>IF(B89="Bye Bye",C89,IF(C89="Bye Bye",B89,""))</f>
        <v>Jako Lill</v>
      </c>
      <c r="F89" s="21" t="s">
        <v>71</v>
      </c>
      <c r="J89">
        <f t="shared" si="2"/>
      </c>
    </row>
    <row r="90" spans="1:10" ht="12.75">
      <c r="A90">
        <v>189</v>
      </c>
      <c r="B90" t="str">
        <f>'Kohad_33-48'!E3</f>
        <v>Egle Hiius</v>
      </c>
      <c r="C90" t="str">
        <f>'Kohad_33-48'!E7</f>
        <v>Andi Maasalu</v>
      </c>
      <c r="D90">
        <v>7</v>
      </c>
      <c r="E90" t="s">
        <v>261</v>
      </c>
      <c r="F90" s="21" t="s">
        <v>65</v>
      </c>
      <c r="J90">
        <f t="shared" si="2"/>
      </c>
    </row>
    <row r="91" spans="1:10" ht="12.75">
      <c r="A91">
        <v>190</v>
      </c>
      <c r="B91" t="str">
        <f>'Kohad_33-48'!E11</f>
        <v>Erika Seffer-müller</v>
      </c>
      <c r="C91" t="str">
        <f>'Kohad_33-48'!E15</f>
        <v>Anneli Mälksoo</v>
      </c>
      <c r="D91">
        <v>7</v>
      </c>
      <c r="E91" t="s">
        <v>246</v>
      </c>
      <c r="F91" s="21" t="s">
        <v>65</v>
      </c>
      <c r="J91">
        <f t="shared" si="2"/>
      </c>
    </row>
    <row r="92" spans="1:10" ht="12.75">
      <c r="A92">
        <v>191</v>
      </c>
      <c r="B92" t="str">
        <f>'Kohad_33-48'!E19</f>
        <v>Aleksander Tuhkanen</v>
      </c>
      <c r="C92" t="str">
        <f>'Kohad_33-48'!E23</f>
        <v>Malle Miilmann</v>
      </c>
      <c r="D92">
        <v>1</v>
      </c>
      <c r="E92" t="s">
        <v>229</v>
      </c>
      <c r="F92" s="21" t="s">
        <v>65</v>
      </c>
      <c r="J92">
        <f t="shared" si="2"/>
      </c>
    </row>
    <row r="93" spans="1:10" ht="12.75">
      <c r="A93">
        <v>192</v>
      </c>
      <c r="B93" t="str">
        <f>'Kohad_33-48'!E27</f>
        <v>Anatoli Zapunov</v>
      </c>
      <c r="C93" t="str">
        <f>'Kohad_33-48'!E31</f>
        <v>Aivar Soo</v>
      </c>
      <c r="D93">
        <v>2</v>
      </c>
      <c r="E93" t="s">
        <v>223</v>
      </c>
      <c r="F93" s="21" t="s">
        <v>65</v>
      </c>
      <c r="G93" t="s">
        <v>75</v>
      </c>
      <c r="J93">
        <f t="shared" si="2"/>
      </c>
    </row>
    <row r="94" spans="1:10" ht="12.75">
      <c r="A94">
        <v>193</v>
      </c>
      <c r="B94" t="str">
        <f>'Kohad_3-32'!B50</f>
        <v>Neverly Lukas</v>
      </c>
      <c r="C94" t="str">
        <f>'Kohad_3-32'!B52</f>
        <v>Aili Kuldkepp</v>
      </c>
      <c r="D94">
        <v>9</v>
      </c>
      <c r="E94" t="s">
        <v>220</v>
      </c>
      <c r="F94" s="21" t="s">
        <v>67</v>
      </c>
      <c r="J94">
        <f t="shared" si="2"/>
      </c>
    </row>
    <row r="95" spans="1:10" ht="12.75">
      <c r="A95">
        <v>194</v>
      </c>
      <c r="B95" t="str">
        <f>'Kohad_3-32'!B54</f>
        <v>Mihhail Tšernov</v>
      </c>
      <c r="C95" t="str">
        <f>'Kohad_3-32'!B56</f>
        <v>Heiki Hansar</v>
      </c>
      <c r="D95">
        <v>7</v>
      </c>
      <c r="E95" t="s">
        <v>208</v>
      </c>
      <c r="F95" s="21" t="s">
        <v>65</v>
      </c>
      <c r="J95">
        <f t="shared" si="2"/>
      </c>
    </row>
    <row r="96" spans="1:10" ht="12.75">
      <c r="A96">
        <v>195</v>
      </c>
      <c r="B96" t="str">
        <f>'Kohad_3-32'!B58</f>
        <v>Raivo Roots</v>
      </c>
      <c r="C96" t="str">
        <f>'Kohad_3-32'!B60</f>
        <v>Aleksandr Sokirjanski</v>
      </c>
      <c r="D96">
        <v>1</v>
      </c>
      <c r="E96" t="s">
        <v>211</v>
      </c>
      <c r="F96" s="21" t="s">
        <v>65</v>
      </c>
      <c r="J96">
        <f t="shared" si="2"/>
      </c>
    </row>
    <row r="97" spans="1:10" ht="12.75">
      <c r="A97">
        <v>196</v>
      </c>
      <c r="B97" t="str">
        <f>'Kohad_3-32'!B62</f>
        <v>Romet Rättel</v>
      </c>
      <c r="C97" t="str">
        <f>'Kohad_3-32'!B64</f>
        <v>Mati Türk</v>
      </c>
      <c r="D97">
        <v>2</v>
      </c>
      <c r="E97" t="s">
        <v>226</v>
      </c>
      <c r="F97" s="21" t="s">
        <v>67</v>
      </c>
      <c r="J97">
        <f t="shared" si="2"/>
      </c>
    </row>
    <row r="98" spans="1:10" ht="12.75">
      <c r="A98">
        <v>197</v>
      </c>
      <c r="B98" t="str">
        <f>Miinusring!K5</f>
        <v>Raigo Rommot</v>
      </c>
      <c r="C98" t="str">
        <f>Miinusring!K13</f>
        <v>Ain Raid</v>
      </c>
      <c r="D98">
        <v>5</v>
      </c>
      <c r="E98" t="s">
        <v>175</v>
      </c>
      <c r="F98" s="21" t="s">
        <v>65</v>
      </c>
      <c r="J98">
        <f aca="true" t="shared" si="3" ref="J98:J129">IF(D98="","",IF(E98="",D98,""))</f>
      </c>
    </row>
    <row r="99" spans="1:10" ht="12.75">
      <c r="A99">
        <v>198</v>
      </c>
      <c r="B99" t="str">
        <f>Miinusring!K21</f>
        <v>Amanda Hallik</v>
      </c>
      <c r="C99" t="str">
        <f>Miinusring!K29</f>
        <v>Ants Hendrikson</v>
      </c>
      <c r="D99">
        <v>8</v>
      </c>
      <c r="E99" t="s">
        <v>193</v>
      </c>
      <c r="F99" s="21" t="s">
        <v>66</v>
      </c>
      <c r="J99">
        <f t="shared" si="3"/>
      </c>
    </row>
    <row r="100" spans="1:10" ht="12.75">
      <c r="A100">
        <v>199</v>
      </c>
      <c r="B100" t="str">
        <f>Miinusring!K37</f>
        <v>Oliver Ollmann</v>
      </c>
      <c r="C100" t="str">
        <f>Miinusring!K45</f>
        <v>Riho Strazev</v>
      </c>
      <c r="D100">
        <v>1</v>
      </c>
      <c r="E100" t="s">
        <v>258</v>
      </c>
      <c r="F100" s="21" t="s">
        <v>66</v>
      </c>
      <c r="J100">
        <f t="shared" si="3"/>
      </c>
    </row>
    <row r="101" spans="1:10" ht="12.75">
      <c r="A101">
        <v>200</v>
      </c>
      <c r="B101" t="str">
        <f>Miinusring!K53</f>
        <v>Kalju Kalda</v>
      </c>
      <c r="C101" t="str">
        <f>Miinusring!K61</f>
        <v>Kristi Ernits</v>
      </c>
      <c r="D101">
        <v>5</v>
      </c>
      <c r="E101" t="s">
        <v>172</v>
      </c>
      <c r="F101" s="21" t="s">
        <v>65</v>
      </c>
      <c r="J101">
        <f t="shared" si="3"/>
      </c>
    </row>
    <row r="102" spans="1:10" ht="12.75">
      <c r="A102">
        <v>201</v>
      </c>
      <c r="B102" t="str">
        <f>'Kohad_3-32'!B26</f>
        <v>Arvi Merigan</v>
      </c>
      <c r="C102" t="str">
        <f>'Kohad_3-32'!B28</f>
        <v>Alex Rahuoja</v>
      </c>
      <c r="D102">
        <v>2</v>
      </c>
      <c r="E102" t="s">
        <v>199</v>
      </c>
      <c r="F102" s="21" t="s">
        <v>66</v>
      </c>
      <c r="J102">
        <f t="shared" si="3"/>
      </c>
    </row>
    <row r="103" spans="1:10" ht="12.75">
      <c r="A103">
        <v>202</v>
      </c>
      <c r="B103" t="str">
        <f>'Kohad_3-32'!B30</f>
        <v>Toomas Hansar</v>
      </c>
      <c r="C103" t="str">
        <f>'Kohad_3-32'!B32</f>
        <v>Heikki Sool</v>
      </c>
      <c r="D103">
        <v>2</v>
      </c>
      <c r="E103" t="s">
        <v>217</v>
      </c>
      <c r="F103" s="21" t="s">
        <v>66</v>
      </c>
      <c r="J103">
        <f t="shared" si="3"/>
      </c>
    </row>
    <row r="104" spans="1:10" ht="12.75">
      <c r="A104">
        <v>203</v>
      </c>
      <c r="B104" t="str">
        <f>'Kohad_3-32'!B34</f>
        <v>Marika Kotka</v>
      </c>
      <c r="C104" t="str">
        <f>'Kohad_3-32'!B36</f>
        <v>Reino Ristissaar</v>
      </c>
      <c r="D104">
        <v>4</v>
      </c>
      <c r="E104" t="s">
        <v>169</v>
      </c>
      <c r="F104" s="21" t="s">
        <v>65</v>
      </c>
      <c r="J104">
        <f t="shared" si="3"/>
      </c>
    </row>
    <row r="105" spans="1:10" ht="12.75">
      <c r="A105">
        <v>204</v>
      </c>
      <c r="B105" s="28" t="str">
        <f>'Kohad_3-32'!B38</f>
        <v>Enrico Kozintsev</v>
      </c>
      <c r="C105" s="28" t="str">
        <f>'Kohad_3-32'!B40</f>
        <v>Sandra Prikk</v>
      </c>
      <c r="D105">
        <v>3</v>
      </c>
      <c r="E105" t="s">
        <v>202</v>
      </c>
      <c r="F105" s="21" t="s">
        <v>66</v>
      </c>
      <c r="J105">
        <f t="shared" si="3"/>
      </c>
    </row>
    <row r="106" spans="1:10" ht="12.75">
      <c r="A106">
        <v>205</v>
      </c>
      <c r="B106" s="27" t="str">
        <f>Plussring!N12</f>
        <v>Allan Salla</v>
      </c>
      <c r="C106" s="27" t="str">
        <f>Plussring!N28</f>
        <v>Heino Kruusement</v>
      </c>
      <c r="D106">
        <v>4</v>
      </c>
      <c r="E106" t="s">
        <v>142</v>
      </c>
      <c r="F106" s="21" t="s">
        <v>65</v>
      </c>
      <c r="G106" t="s">
        <v>64</v>
      </c>
      <c r="J106">
        <f t="shared" si="3"/>
      </c>
    </row>
    <row r="107" spans="1:10" ht="12.75">
      <c r="A107">
        <v>206</v>
      </c>
      <c r="B107" s="27" t="str">
        <f>Plussring!N44</f>
        <v>Eduard Virkunen</v>
      </c>
      <c r="C107" s="27" t="str">
        <f>Plussring!N60</f>
        <v>Urmas Sinisalu</v>
      </c>
      <c r="D107">
        <v>6</v>
      </c>
      <c r="E107" t="s">
        <v>145</v>
      </c>
      <c r="F107" s="21" t="s">
        <v>67</v>
      </c>
      <c r="G107" t="s">
        <v>64</v>
      </c>
      <c r="J107">
        <f t="shared" si="3"/>
      </c>
    </row>
    <row r="108" spans="1:10" ht="12.75">
      <c r="A108">
        <v>207</v>
      </c>
      <c r="B108" t="str">
        <f>'Kohad_33-48'!B60</f>
        <v>Bye Bye</v>
      </c>
      <c r="C108" t="str">
        <f>'Kohad_33-48'!B62</f>
        <v>Bye Bye</v>
      </c>
      <c r="E108" t="str">
        <f aca="true" t="shared" si="4" ref="E100:E159">IF(B108="Bye Bye",C108,IF(C108="Bye Bye",B108,""))</f>
        <v>Bye Bye</v>
      </c>
      <c r="J108">
        <f t="shared" si="3"/>
      </c>
    </row>
    <row r="109" spans="1:10" ht="12.75">
      <c r="A109">
        <v>208</v>
      </c>
      <c r="B109" t="str">
        <f>'Kohad_33-48'!B64</f>
        <v>Bye Bye</v>
      </c>
      <c r="C109" t="str">
        <f>'Kohad_33-48'!B66</f>
        <v>Bye Bye</v>
      </c>
      <c r="E109" t="str">
        <f t="shared" si="4"/>
        <v>Bye Bye</v>
      </c>
      <c r="J109">
        <f t="shared" si="3"/>
      </c>
    </row>
    <row r="110" spans="1:10" ht="12.75">
      <c r="A110">
        <v>209</v>
      </c>
      <c r="B110" t="str">
        <f>'Kohad_33-48'!E43</f>
        <v>Ene Laur</v>
      </c>
      <c r="C110" t="str">
        <f>'Kohad_33-48'!E47</f>
        <v>Bye Bye</v>
      </c>
      <c r="E110" t="str">
        <f t="shared" si="4"/>
        <v>Ene Laur</v>
      </c>
      <c r="J110">
        <f t="shared" si="3"/>
      </c>
    </row>
    <row r="111" spans="1:10" ht="12.75">
      <c r="A111">
        <v>210</v>
      </c>
      <c r="B111" t="str">
        <f>'Kohad_33-48'!E51</f>
        <v>Larissa Lill</v>
      </c>
      <c r="C111" t="str">
        <f>'Kohad_33-48'!E55</f>
        <v>Jako Lill</v>
      </c>
      <c r="D111">
        <v>1</v>
      </c>
      <c r="E111" t="s">
        <v>264</v>
      </c>
      <c r="F111" s="21" t="s">
        <v>67</v>
      </c>
      <c r="J111">
        <f t="shared" si="3"/>
      </c>
    </row>
    <row r="112" spans="1:10" ht="12.75">
      <c r="A112">
        <v>211</v>
      </c>
      <c r="B112" t="str">
        <f>'Kohad_33-48'!B34</f>
        <v>Egle Hiius</v>
      </c>
      <c r="C112" t="str">
        <f>'Kohad_33-48'!B36</f>
        <v>Erika Seffer-müller</v>
      </c>
      <c r="D112">
        <v>7</v>
      </c>
      <c r="E112" t="s">
        <v>249</v>
      </c>
      <c r="F112" s="21" t="s">
        <v>67</v>
      </c>
      <c r="J112">
        <f t="shared" si="3"/>
      </c>
    </row>
    <row r="113" spans="1:10" ht="12.75">
      <c r="A113">
        <v>212</v>
      </c>
      <c r="B113" t="str">
        <f>'Kohad_33-48'!B38</f>
        <v>Malle Miilmann</v>
      </c>
      <c r="C113" t="str">
        <f>'Kohad_33-48'!B40</f>
        <v>Aivar Soo</v>
      </c>
      <c r="D113">
        <v>9</v>
      </c>
      <c r="E113" t="s">
        <v>240</v>
      </c>
      <c r="F113" s="21" t="s">
        <v>65</v>
      </c>
      <c r="J113">
        <f t="shared" si="3"/>
      </c>
    </row>
    <row r="114" spans="1:10" ht="12.75">
      <c r="A114">
        <v>213</v>
      </c>
      <c r="B114" t="str">
        <f>'Kohad_33-48'!H5</f>
        <v>Andi Maasalu</v>
      </c>
      <c r="C114" t="str">
        <f>'Kohad_33-48'!H13</f>
        <v>Anneli Mälksoo</v>
      </c>
      <c r="D114">
        <v>3</v>
      </c>
      <c r="E114" t="s">
        <v>261</v>
      </c>
      <c r="F114" s="21" t="s">
        <v>65</v>
      </c>
      <c r="J114">
        <f t="shared" si="3"/>
      </c>
    </row>
    <row r="115" spans="1:10" ht="12.75">
      <c r="A115">
        <v>214</v>
      </c>
      <c r="B115" t="str">
        <f>'Kohad_33-48'!H21</f>
        <v>Aleksander Tuhkanen</v>
      </c>
      <c r="C115" t="str">
        <f>'Kohad_33-48'!H29</f>
        <v>Anatoli Zapunov</v>
      </c>
      <c r="D115">
        <v>1</v>
      </c>
      <c r="E115" t="s">
        <v>223</v>
      </c>
      <c r="F115" s="21" t="s">
        <v>65</v>
      </c>
      <c r="J115">
        <f t="shared" si="3"/>
      </c>
    </row>
    <row r="116" spans="1:10" ht="12.75">
      <c r="A116">
        <v>215</v>
      </c>
      <c r="B116" t="str">
        <f>Miinusring!N9</f>
        <v>Ain Raid</v>
      </c>
      <c r="C116" t="str">
        <f>Miinusring!N17</f>
        <v>Keit Reinsalu</v>
      </c>
      <c r="D116">
        <v>5</v>
      </c>
      <c r="E116" t="s">
        <v>160</v>
      </c>
      <c r="F116" s="21" t="s">
        <v>66</v>
      </c>
      <c r="J116">
        <f t="shared" si="3"/>
      </c>
    </row>
    <row r="117" spans="1:10" ht="12.75">
      <c r="A117">
        <v>216</v>
      </c>
      <c r="B117" t="str">
        <f>Miinusring!N25</f>
        <v>Ants Hendrikson</v>
      </c>
      <c r="C117" t="str">
        <f>Miinusring!N33</f>
        <v>Vladyslav Rybachok</v>
      </c>
      <c r="D117">
        <v>4</v>
      </c>
      <c r="E117" t="s">
        <v>148</v>
      </c>
      <c r="F117" s="21" t="s">
        <v>65</v>
      </c>
      <c r="J117">
        <f t="shared" si="3"/>
      </c>
    </row>
    <row r="118" spans="1:10" ht="12.75">
      <c r="A118">
        <v>217</v>
      </c>
      <c r="B118" t="str">
        <f>Miinusring!N41</f>
        <v>Riho Strazev</v>
      </c>
      <c r="C118" t="str">
        <f>Miinusring!N49</f>
        <v>Imre Korsen</v>
      </c>
      <c r="D118">
        <v>1</v>
      </c>
      <c r="E118" t="s">
        <v>151</v>
      </c>
      <c r="F118" s="21" t="s">
        <v>66</v>
      </c>
      <c r="J118">
        <f t="shared" si="3"/>
      </c>
    </row>
    <row r="119" spans="1:10" ht="12.75">
      <c r="A119">
        <v>218</v>
      </c>
      <c r="B119" t="str">
        <f>Miinusring!N57</f>
        <v>Kalju Kalda</v>
      </c>
      <c r="C119" t="str">
        <f>Miinusring!N65</f>
        <v>Jaanus Lokotar</v>
      </c>
      <c r="D119">
        <v>6</v>
      </c>
      <c r="E119" t="s">
        <v>163</v>
      </c>
      <c r="F119" s="21" t="s">
        <v>66</v>
      </c>
      <c r="J119">
        <f t="shared" si="3"/>
      </c>
    </row>
    <row r="120" spans="1:10" ht="12.75">
      <c r="A120">
        <v>219</v>
      </c>
      <c r="B120" t="str">
        <f>'Kohad_3-32'!B67</f>
        <v>Neverly Lukas</v>
      </c>
      <c r="C120" t="str">
        <f>'Kohad_3-32'!B69</f>
        <v>Heiki Hansar</v>
      </c>
      <c r="D120">
        <v>9</v>
      </c>
      <c r="E120" t="s">
        <v>231</v>
      </c>
      <c r="F120" s="21" t="s">
        <v>67</v>
      </c>
      <c r="J120">
        <f t="shared" si="3"/>
      </c>
    </row>
    <row r="121" spans="1:10" ht="12.75">
      <c r="A121">
        <v>220</v>
      </c>
      <c r="B121" s="28" t="str">
        <f>'Kohad_3-32'!B71</f>
        <v>Raivo Roots</v>
      </c>
      <c r="C121" t="str">
        <f>'Kohad_3-32'!B73</f>
        <v>Romet Rättel</v>
      </c>
      <c r="D121">
        <v>7</v>
      </c>
      <c r="E121" t="s">
        <v>237</v>
      </c>
      <c r="F121" s="21" t="s">
        <v>67</v>
      </c>
      <c r="J121">
        <f t="shared" si="3"/>
      </c>
    </row>
    <row r="122" spans="1:10" ht="12.75">
      <c r="A122">
        <v>221</v>
      </c>
      <c r="B122" t="str">
        <f>'Kohad_3-32'!E51</f>
        <v>Aili Kuldkepp</v>
      </c>
      <c r="C122" t="str">
        <f>'Kohad_3-32'!E55</f>
        <v>Mihhail Tšernov</v>
      </c>
      <c r="D122">
        <v>6</v>
      </c>
      <c r="E122" t="s">
        <v>220</v>
      </c>
      <c r="F122" s="21" t="s">
        <v>67</v>
      </c>
      <c r="J122">
        <f t="shared" si="3"/>
      </c>
    </row>
    <row r="123" spans="1:10" ht="12.75">
      <c r="A123">
        <v>222</v>
      </c>
      <c r="B123" t="str">
        <f>'Kohad_3-32'!E59</f>
        <v>Aleksandr Sokirjanski</v>
      </c>
      <c r="C123" t="str">
        <f>'Kohad_3-32'!E63</f>
        <v>Mati Türk</v>
      </c>
      <c r="D123">
        <v>8</v>
      </c>
      <c r="E123" t="s">
        <v>211</v>
      </c>
      <c r="F123" s="21" t="s">
        <v>66</v>
      </c>
      <c r="J123">
        <f t="shared" si="3"/>
      </c>
    </row>
    <row r="124" spans="1:10" ht="12.75">
      <c r="A124">
        <v>223</v>
      </c>
      <c r="B124" t="str">
        <f>Miinusring!Q13</f>
        <v>Keit Reinsalu</v>
      </c>
      <c r="C124" t="str">
        <f>Miinusring!Q29</f>
        <v>Vladyslav Rybachok</v>
      </c>
      <c r="D124">
        <v>5</v>
      </c>
      <c r="E124" t="s">
        <v>148</v>
      </c>
      <c r="F124" s="21" t="s">
        <v>65</v>
      </c>
      <c r="J124">
        <f t="shared" si="3"/>
      </c>
    </row>
    <row r="125" spans="1:10" ht="12.75">
      <c r="A125">
        <v>224</v>
      </c>
      <c r="B125" t="str">
        <f>Miinusring!Q45</f>
        <v>Imre Korsen</v>
      </c>
      <c r="C125" t="str">
        <f>Miinusring!Q61</f>
        <v>Jaanus Lokotar</v>
      </c>
      <c r="D125">
        <v>6</v>
      </c>
      <c r="E125" t="s">
        <v>163</v>
      </c>
      <c r="F125" s="21" t="s">
        <v>65</v>
      </c>
      <c r="G125" t="s">
        <v>75</v>
      </c>
      <c r="J125">
        <f t="shared" si="3"/>
      </c>
    </row>
    <row r="126" spans="1:10" ht="12.75">
      <c r="A126">
        <v>225</v>
      </c>
      <c r="B126" t="str">
        <f>'Kohad_3-32'!B42</f>
        <v>Alex Rahuoja</v>
      </c>
      <c r="C126" t="str">
        <f>'Kohad_3-32'!B44</f>
        <v>Heikki Sool</v>
      </c>
      <c r="D126">
        <v>1</v>
      </c>
      <c r="E126" t="s">
        <v>205</v>
      </c>
      <c r="F126" s="21" t="s">
        <v>66</v>
      </c>
      <c r="J126">
        <f t="shared" si="3"/>
      </c>
    </row>
    <row r="127" spans="1:10" ht="12.75">
      <c r="A127">
        <v>226</v>
      </c>
      <c r="B127" t="str">
        <f>'Kohad_3-32'!B46</f>
        <v>Marika Kotka</v>
      </c>
      <c r="C127" t="str">
        <f>'Kohad_3-32'!B48</f>
        <v>Sandra Prikk</v>
      </c>
      <c r="D127">
        <v>4</v>
      </c>
      <c r="E127" t="s">
        <v>190</v>
      </c>
      <c r="F127" s="21" t="s">
        <v>67</v>
      </c>
      <c r="J127">
        <f t="shared" si="3"/>
      </c>
    </row>
    <row r="128" spans="1:10" ht="12.75">
      <c r="A128">
        <v>227</v>
      </c>
      <c r="B128" t="str">
        <f>'Kohad_3-32'!E27</f>
        <v>Arvi Merigan</v>
      </c>
      <c r="C128" t="str">
        <f>'Kohad_3-32'!E31</f>
        <v>Toomas Hansar</v>
      </c>
      <c r="D128">
        <v>2</v>
      </c>
      <c r="E128" t="s">
        <v>199</v>
      </c>
      <c r="F128" s="21" t="s">
        <v>65</v>
      </c>
      <c r="J128">
        <f t="shared" si="3"/>
      </c>
    </row>
    <row r="129" spans="1:10" ht="12.75">
      <c r="A129">
        <v>228</v>
      </c>
      <c r="B129" t="str">
        <f>'Kohad_3-32'!E35</f>
        <v>Reino Ristissaar</v>
      </c>
      <c r="C129" t="str">
        <f>'Kohad_3-32'!E39</f>
        <v>Enrico Kozintsev</v>
      </c>
      <c r="D129">
        <v>1</v>
      </c>
      <c r="E129" t="s">
        <v>169</v>
      </c>
      <c r="F129" s="21" t="s">
        <v>65</v>
      </c>
      <c r="J129">
        <f t="shared" si="3"/>
      </c>
    </row>
    <row r="130" spans="1:10" ht="12.75">
      <c r="A130">
        <v>229</v>
      </c>
      <c r="B130" t="str">
        <f>'Kohad_3-32'!B18</f>
        <v>Raigo Rommot</v>
      </c>
      <c r="C130" t="str">
        <f>'Kohad_3-32'!B20</f>
        <v>Amanda Hallik</v>
      </c>
      <c r="D130">
        <v>6</v>
      </c>
      <c r="E130" t="s">
        <v>181</v>
      </c>
      <c r="F130" s="21" t="s">
        <v>65</v>
      </c>
      <c r="J130">
        <f aca="true" t="shared" si="5" ref="J130:J159">IF(D130="","",IF(E130="",D130,""))</f>
      </c>
    </row>
    <row r="131" spans="1:10" ht="12.75">
      <c r="A131">
        <v>230</v>
      </c>
      <c r="B131" t="str">
        <f>'Kohad_3-32'!B22</f>
        <v>Oliver Ollmann</v>
      </c>
      <c r="C131" t="str">
        <f>'Kohad_3-32'!B24</f>
        <v>Kristi Ernits</v>
      </c>
      <c r="D131">
        <v>3</v>
      </c>
      <c r="E131" t="s">
        <v>184</v>
      </c>
      <c r="F131" s="21" t="s">
        <v>65</v>
      </c>
      <c r="J131">
        <f t="shared" si="5"/>
      </c>
    </row>
    <row r="132" spans="1:10" ht="12.75">
      <c r="A132">
        <v>231</v>
      </c>
      <c r="B132" t="str">
        <f>'Kohad_3-32'!B10</f>
        <v>Ain Raid</v>
      </c>
      <c r="C132" t="str">
        <f>'Kohad_3-32'!B12</f>
        <v>Ants Hendrikson</v>
      </c>
      <c r="D132">
        <v>4</v>
      </c>
      <c r="E132" t="s">
        <v>175</v>
      </c>
      <c r="F132" s="21" t="s">
        <v>66</v>
      </c>
      <c r="J132">
        <f t="shared" si="5"/>
      </c>
    </row>
    <row r="133" spans="1:10" ht="12.75">
      <c r="A133">
        <v>232</v>
      </c>
      <c r="B133" t="str">
        <f>'Kohad_3-32'!B14</f>
        <v>Riho Strazev</v>
      </c>
      <c r="C133" t="str">
        <f>'Kohad_3-32'!B16</f>
        <v>Kalju Kalda</v>
      </c>
      <c r="D133">
        <v>6</v>
      </c>
      <c r="E133" t="s">
        <v>172</v>
      </c>
      <c r="F133" s="21" t="s">
        <v>65</v>
      </c>
      <c r="J133">
        <f t="shared" si="5"/>
      </c>
    </row>
    <row r="134" spans="1:10" ht="12.75">
      <c r="A134">
        <v>233</v>
      </c>
      <c r="B134" t="str">
        <f>'Kohad_3-32'!B2</f>
        <v>Heino Kruusement</v>
      </c>
      <c r="C134" t="str">
        <f>'Kohad_3-32'!B4</f>
        <v>Vladyslav Rybachok</v>
      </c>
      <c r="D134">
        <v>4</v>
      </c>
      <c r="E134" t="s">
        <v>154</v>
      </c>
      <c r="F134" s="21" t="s">
        <v>67</v>
      </c>
      <c r="J134">
        <f t="shared" si="5"/>
      </c>
    </row>
    <row r="135" spans="1:10" ht="12.75">
      <c r="A135">
        <v>234</v>
      </c>
      <c r="B135" t="str">
        <f>'Kohad_3-32'!B6</f>
        <v>Eduard Virkunen</v>
      </c>
      <c r="C135" t="str">
        <f>'Kohad_3-32'!B8</f>
        <v>Jaanus Lokotar</v>
      </c>
      <c r="D135">
        <v>6</v>
      </c>
      <c r="E135" t="s">
        <v>157</v>
      </c>
      <c r="F135" s="21" t="s">
        <v>67</v>
      </c>
      <c r="J135">
        <f t="shared" si="5"/>
      </c>
    </row>
    <row r="136" spans="1:10" ht="12.75">
      <c r="A136">
        <v>235</v>
      </c>
      <c r="B136" s="27" t="str">
        <f>Plussring!Q20</f>
        <v>Allan Salla</v>
      </c>
      <c r="C136" s="27" t="str">
        <f>Plussring!Q52</f>
        <v>Urmas Sinisalu</v>
      </c>
      <c r="D136">
        <v>5</v>
      </c>
      <c r="E136" t="s">
        <v>142</v>
      </c>
      <c r="F136" s="21" t="s">
        <v>67</v>
      </c>
      <c r="G136" s="27" t="s">
        <v>61</v>
      </c>
      <c r="J136">
        <f t="shared" si="5"/>
      </c>
    </row>
    <row r="137" spans="1:10" ht="12.75">
      <c r="A137">
        <v>236</v>
      </c>
      <c r="B137" t="str">
        <f>'Kohad_33-48'!N67</f>
        <v>Bye Bye</v>
      </c>
      <c r="C137" t="str">
        <f>'Kohad_33-48'!N69</f>
        <v>Bye Bye</v>
      </c>
      <c r="E137" t="str">
        <f t="shared" si="4"/>
        <v>Bye Bye</v>
      </c>
      <c r="F137" s="21" t="s">
        <v>71</v>
      </c>
      <c r="G137" t="s">
        <v>97</v>
      </c>
      <c r="J137">
        <f t="shared" si="5"/>
      </c>
    </row>
    <row r="138" spans="1:10" ht="12.75">
      <c r="A138">
        <v>237</v>
      </c>
      <c r="B138" t="str">
        <f>'Kohad_33-48'!E61</f>
        <v>Bye Bye</v>
      </c>
      <c r="C138" t="str">
        <f>'Kohad_33-48'!E65</f>
        <v>Bye Bye</v>
      </c>
      <c r="E138" t="str">
        <f t="shared" si="4"/>
        <v>Bye Bye</v>
      </c>
      <c r="F138" s="21" t="s">
        <v>71</v>
      </c>
      <c r="G138" t="s">
        <v>96</v>
      </c>
      <c r="J138">
        <f t="shared" si="5"/>
      </c>
    </row>
    <row r="139" spans="1:10" ht="12.75">
      <c r="A139">
        <v>238</v>
      </c>
      <c r="B139" t="str">
        <f>'Kohad_33-48'!N58</f>
        <v>Bye Bye</v>
      </c>
      <c r="C139" t="str">
        <f>'Kohad_33-48'!N60</f>
        <v>Larissa Lill</v>
      </c>
      <c r="E139" t="str">
        <f t="shared" si="4"/>
        <v>Larissa Lill</v>
      </c>
      <c r="F139" s="21" t="s">
        <v>71</v>
      </c>
      <c r="G139" t="s">
        <v>95</v>
      </c>
      <c r="J139">
        <f t="shared" si="5"/>
      </c>
    </row>
    <row r="140" spans="1:10" ht="12.75">
      <c r="A140">
        <v>239</v>
      </c>
      <c r="B140" t="str">
        <f>'Kohad_33-48'!H45</f>
        <v>Ene Laur</v>
      </c>
      <c r="C140" t="str">
        <f>'Kohad_33-48'!H53</f>
        <v>Jako Lill</v>
      </c>
      <c r="D140">
        <v>9</v>
      </c>
      <c r="E140" t="s">
        <v>214</v>
      </c>
      <c r="F140" s="21" t="s">
        <v>65</v>
      </c>
      <c r="G140" t="s">
        <v>94</v>
      </c>
      <c r="J140">
        <f t="shared" si="5"/>
      </c>
    </row>
    <row r="141" spans="1:10" ht="12.75">
      <c r="A141">
        <v>240</v>
      </c>
      <c r="B141" t="str">
        <f>'Kohad_33-48'!N41</f>
        <v>Egle Hiius</v>
      </c>
      <c r="C141" t="str">
        <f>'Kohad_33-48'!N43</f>
        <v>Malle Miilmann</v>
      </c>
      <c r="D141">
        <v>9</v>
      </c>
      <c r="E141" t="s">
        <v>234</v>
      </c>
      <c r="F141" s="21" t="s">
        <v>67</v>
      </c>
      <c r="G141" t="s">
        <v>93</v>
      </c>
      <c r="J141">
        <f t="shared" si="5"/>
      </c>
    </row>
    <row r="142" spans="1:10" ht="12.75">
      <c r="A142">
        <v>241</v>
      </c>
      <c r="B142" t="str">
        <f>'Kohad_33-48'!E35</f>
        <v>Erika Seffer-müller</v>
      </c>
      <c r="C142" t="str">
        <f>'Kohad_33-48'!E39</f>
        <v>Aivar Soo</v>
      </c>
      <c r="D142">
        <v>7</v>
      </c>
      <c r="E142" t="s">
        <v>240</v>
      </c>
      <c r="F142" s="21" t="s">
        <v>65</v>
      </c>
      <c r="G142" t="s">
        <v>92</v>
      </c>
      <c r="J142">
        <f t="shared" si="5"/>
      </c>
    </row>
    <row r="143" spans="1:10" ht="12.75">
      <c r="A143">
        <v>242</v>
      </c>
      <c r="B143" t="str">
        <f>'Kohad_33-48'!N30</f>
        <v>Anneli Mälksoo</v>
      </c>
      <c r="C143" t="str">
        <f>'Kohad_33-48'!N32</f>
        <v>Aleksander Tuhkanen</v>
      </c>
      <c r="D143">
        <v>8</v>
      </c>
      <c r="E143" t="s">
        <v>246</v>
      </c>
      <c r="F143" s="21" t="s">
        <v>66</v>
      </c>
      <c r="G143" t="s">
        <v>91</v>
      </c>
      <c r="J143">
        <f t="shared" si="5"/>
      </c>
    </row>
    <row r="144" spans="1:10" ht="12.75">
      <c r="A144">
        <v>243</v>
      </c>
      <c r="B144" t="str">
        <f>'Kohad_33-48'!K9</f>
        <v>Andi Maasalu</v>
      </c>
      <c r="C144" t="str">
        <f>'Kohad_33-48'!K25</f>
        <v>Anatoli Zapunov</v>
      </c>
      <c r="D144">
        <v>3</v>
      </c>
      <c r="E144" t="s">
        <v>261</v>
      </c>
      <c r="F144" s="21" t="s">
        <v>67</v>
      </c>
      <c r="G144" t="s">
        <v>90</v>
      </c>
      <c r="J144">
        <f t="shared" si="5"/>
      </c>
    </row>
    <row r="145" spans="1:10" ht="12.75">
      <c r="A145">
        <v>244</v>
      </c>
      <c r="B145" t="str">
        <f>'Kohad_3-32'!N74</f>
        <v>Neverly Lukas</v>
      </c>
      <c r="C145" t="str">
        <f>'Kohad_3-32'!N76</f>
        <v>Romet Rättel</v>
      </c>
      <c r="D145">
        <v>7</v>
      </c>
      <c r="E145" t="s">
        <v>255</v>
      </c>
      <c r="F145" s="21" t="s">
        <v>66</v>
      </c>
      <c r="G145" t="s">
        <v>89</v>
      </c>
      <c r="J145">
        <f t="shared" si="5"/>
      </c>
    </row>
    <row r="146" spans="1:10" ht="12.75">
      <c r="A146">
        <v>245</v>
      </c>
      <c r="B146" t="str">
        <f>'Kohad_3-32'!E68</f>
        <v>Heiki Hansar</v>
      </c>
      <c r="C146" t="str">
        <f>'Kohad_3-32'!E72</f>
        <v>Raivo Roots</v>
      </c>
      <c r="D146">
        <v>2</v>
      </c>
      <c r="E146" t="s">
        <v>231</v>
      </c>
      <c r="F146" s="21" t="s">
        <v>67</v>
      </c>
      <c r="G146" t="s">
        <v>88</v>
      </c>
      <c r="J146">
        <f t="shared" si="5"/>
      </c>
    </row>
    <row r="147" spans="1:10" ht="12.75">
      <c r="A147">
        <v>246</v>
      </c>
      <c r="B147" t="str">
        <f>'Kohad_3-32'!N65</f>
        <v>Mihhail Tšernov</v>
      </c>
      <c r="C147" t="str">
        <f>'Kohad_3-32'!N67</f>
        <v>Mati Türk</v>
      </c>
      <c r="D147">
        <v>8</v>
      </c>
      <c r="E147" t="s">
        <v>226</v>
      </c>
      <c r="F147" s="21" t="s">
        <v>65</v>
      </c>
      <c r="G147" t="s">
        <v>87</v>
      </c>
      <c r="J147">
        <f t="shared" si="5"/>
      </c>
    </row>
    <row r="148" spans="1:10" ht="12.75">
      <c r="A148">
        <v>247</v>
      </c>
      <c r="B148" t="str">
        <f>'Kohad_3-32'!H53</f>
        <v>Aili Kuldkepp</v>
      </c>
      <c r="C148" t="str">
        <f>'Kohad_3-32'!H61</f>
        <v>Aleksandr Sokirjanski</v>
      </c>
      <c r="D148">
        <v>9</v>
      </c>
      <c r="E148" t="s">
        <v>211</v>
      </c>
      <c r="F148" s="21" t="s">
        <v>66</v>
      </c>
      <c r="G148" t="s">
        <v>86</v>
      </c>
      <c r="J148">
        <f t="shared" si="5"/>
      </c>
    </row>
    <row r="149" spans="1:10" ht="12.75">
      <c r="A149">
        <v>248</v>
      </c>
      <c r="B149" t="str">
        <f>'Kohad_3-32'!N50</f>
        <v>Heikki Sool</v>
      </c>
      <c r="C149" t="str">
        <f>'Kohad_3-32'!N52</f>
        <v>Sandra Prikk</v>
      </c>
      <c r="E149" t="s">
        <v>178</v>
      </c>
      <c r="F149" s="21" t="s">
        <v>71</v>
      </c>
      <c r="G149" t="s">
        <v>85</v>
      </c>
      <c r="J149">
        <f t="shared" si="5"/>
      </c>
    </row>
    <row r="150" spans="1:10" ht="12.75">
      <c r="A150">
        <v>249</v>
      </c>
      <c r="B150" t="str">
        <f>'Kohad_3-32'!E43</f>
        <v>Alex Rahuoja</v>
      </c>
      <c r="C150" t="str">
        <f>'Kohad_3-32'!E47</f>
        <v>Marika Kotka</v>
      </c>
      <c r="D150">
        <v>1</v>
      </c>
      <c r="E150" t="s">
        <v>205</v>
      </c>
      <c r="F150" s="21" t="s">
        <v>65</v>
      </c>
      <c r="G150" t="s">
        <v>84</v>
      </c>
      <c r="J150">
        <f t="shared" si="5"/>
      </c>
    </row>
    <row r="151" spans="1:10" ht="12.75">
      <c r="A151">
        <v>250</v>
      </c>
      <c r="B151" t="str">
        <f>'Kohad_3-32'!N41</f>
        <v>Toomas Hansar</v>
      </c>
      <c r="C151" t="str">
        <f>'Kohad_3-32'!N43</f>
        <v>Enrico Kozintsev</v>
      </c>
      <c r="D151">
        <v>3</v>
      </c>
      <c r="E151" t="s">
        <v>217</v>
      </c>
      <c r="F151" s="21" t="s">
        <v>66</v>
      </c>
      <c r="G151" t="s">
        <v>83</v>
      </c>
      <c r="J151">
        <f t="shared" si="5"/>
      </c>
    </row>
    <row r="152" spans="1:10" ht="12.75">
      <c r="A152">
        <v>251</v>
      </c>
      <c r="B152" t="str">
        <f>'Kohad_3-32'!H29</f>
        <v>Arvi Merigan</v>
      </c>
      <c r="C152" t="str">
        <f>'Kohad_3-32'!H37</f>
        <v>Reino Ristissaar</v>
      </c>
      <c r="D152">
        <v>8</v>
      </c>
      <c r="E152" t="s">
        <v>169</v>
      </c>
      <c r="F152" s="21" t="s">
        <v>65</v>
      </c>
      <c r="G152" t="s">
        <v>82</v>
      </c>
      <c r="J152">
        <f t="shared" si="5"/>
      </c>
    </row>
    <row r="153" spans="1:10" ht="12.75">
      <c r="A153">
        <v>252</v>
      </c>
      <c r="B153" t="str">
        <f>'Kohad_3-32'!N26</f>
        <v>Amanda Hallik</v>
      </c>
      <c r="C153" t="str">
        <f>'Kohad_3-32'!N28</f>
        <v>Kristi Ernits</v>
      </c>
      <c r="D153">
        <v>7</v>
      </c>
      <c r="E153" t="s">
        <v>166</v>
      </c>
      <c r="F153" s="21" t="s">
        <v>67</v>
      </c>
      <c r="G153" t="s">
        <v>81</v>
      </c>
      <c r="J153">
        <f t="shared" si="5"/>
      </c>
    </row>
    <row r="154" spans="1:10" ht="12.75">
      <c r="A154">
        <v>253</v>
      </c>
      <c r="B154" t="str">
        <f>'Kohad_3-32'!E19</f>
        <v>Raigo Rommot</v>
      </c>
      <c r="C154" t="str">
        <f>'Kohad_3-32'!E23</f>
        <v>Oliver Ollmann</v>
      </c>
      <c r="D154">
        <v>2</v>
      </c>
      <c r="E154" t="s">
        <v>181</v>
      </c>
      <c r="F154" s="21" t="s">
        <v>67</v>
      </c>
      <c r="G154" t="s">
        <v>80</v>
      </c>
      <c r="J154">
        <f t="shared" si="5"/>
      </c>
    </row>
    <row r="155" spans="1:10" ht="12.75">
      <c r="A155">
        <v>254</v>
      </c>
      <c r="B155" t="str">
        <f>'Kohad_3-32'!N18</f>
        <v>Ants Hendrikson</v>
      </c>
      <c r="C155" t="str">
        <f>'Kohad_3-32'!N20</f>
        <v>Riho Strazev</v>
      </c>
      <c r="D155">
        <v>2</v>
      </c>
      <c r="E155" t="s">
        <v>193</v>
      </c>
      <c r="F155" s="21" t="s">
        <v>66</v>
      </c>
      <c r="G155" t="s">
        <v>79</v>
      </c>
      <c r="J155">
        <f t="shared" si="5"/>
      </c>
    </row>
    <row r="156" spans="1:10" ht="12.75">
      <c r="A156">
        <v>255</v>
      </c>
      <c r="B156" t="str">
        <f>'Kohad_3-32'!E11</f>
        <v>Ain Raid</v>
      </c>
      <c r="C156" t="str">
        <f>'Kohad_3-32'!E15</f>
        <v>Kalju Kalda</v>
      </c>
      <c r="D156">
        <v>5</v>
      </c>
      <c r="E156" t="s">
        <v>175</v>
      </c>
      <c r="F156" s="21" t="s">
        <v>67</v>
      </c>
      <c r="G156" t="s">
        <v>78</v>
      </c>
      <c r="J156">
        <f t="shared" si="5"/>
      </c>
    </row>
    <row r="157" spans="1:10" ht="12.75">
      <c r="A157">
        <v>256</v>
      </c>
      <c r="B157" t="str">
        <f>'Kohad_3-32'!N12</f>
        <v>Keit Reinsalu</v>
      </c>
      <c r="C157" t="str">
        <f>'Kohad_3-32'!N14</f>
        <v>Imre Korsen</v>
      </c>
      <c r="D157">
        <v>7</v>
      </c>
      <c r="E157" t="s">
        <v>160</v>
      </c>
      <c r="F157" s="21" t="s">
        <v>66</v>
      </c>
      <c r="G157" t="s">
        <v>77</v>
      </c>
      <c r="J157">
        <f t="shared" si="5"/>
      </c>
    </row>
    <row r="158" spans="1:10" ht="12.75">
      <c r="A158">
        <v>257</v>
      </c>
      <c r="B158" t="str">
        <f>'Kohad_3-32'!N6</f>
        <v>Vladyslav Rybachok</v>
      </c>
      <c r="C158" t="str">
        <f>'Kohad_3-32'!N8</f>
        <v>Jaanus Lokotar</v>
      </c>
      <c r="E158" t="s">
        <v>148</v>
      </c>
      <c r="F158" s="21" t="s">
        <v>66</v>
      </c>
      <c r="G158" t="s">
        <v>63</v>
      </c>
      <c r="J158">
        <f t="shared" si="5"/>
      </c>
    </row>
    <row r="159" spans="1:10" ht="12.75">
      <c r="A159" s="27">
        <v>258</v>
      </c>
      <c r="B159" s="27" t="str">
        <f>'Kohad_3-32'!E3</f>
        <v>Heino Kruusement</v>
      </c>
      <c r="C159" s="27" t="str">
        <f>'Kohad_3-32'!E7</f>
        <v>Eduard Virkunen</v>
      </c>
      <c r="E159" t="s">
        <v>154</v>
      </c>
      <c r="F159" s="21" t="s">
        <v>67</v>
      </c>
      <c r="G159" s="27" t="s">
        <v>62</v>
      </c>
      <c r="J159">
        <f t="shared" si="5"/>
      </c>
    </row>
  </sheetData>
  <sheetProtection selectLockedCells="1" selectUnlockedCells="1"/>
  <conditionalFormatting sqref="D2:D159">
    <cfRule type="expression" priority="1" dxfId="0" stopIfTrue="1">
      <formula>E2&lt;&gt;""</formula>
    </cfRule>
  </conditionalFormatting>
  <dataValidations count="3">
    <dataValidation type="list" allowBlank="1" showInputMessage="1" showErrorMessage="1" sqref="E2:E159">
      <formula1>B2:C2</formula1>
    </dataValidation>
    <dataValidation type="list" allowBlank="1" showInputMessage="1" showErrorMessage="1" sqref="F2:F159">
      <formula1>$H$2:$H$11</formula1>
    </dataValidation>
    <dataValidation type="list" allowBlank="1" showInputMessage="1" showErrorMessage="1" sqref="D2:D159">
      <formula1>$K$1:$AH$1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D49"/>
  <sheetViews>
    <sheetView zoomScalePageLayoutView="0" workbookViewId="0" topLeftCell="A4">
      <selection activeCell="L21" sqref="L21"/>
    </sheetView>
  </sheetViews>
  <sheetFormatPr defaultColWidth="9.140625" defaultRowHeight="12.75"/>
  <cols>
    <col min="2" max="2" width="29.7109375" style="0" customWidth="1"/>
    <col min="3" max="3" width="19.140625" style="49" customWidth="1"/>
    <col min="4" max="4" width="12.00390625" style="49" customWidth="1"/>
  </cols>
  <sheetData>
    <row r="1" spans="1:4" ht="17.25">
      <c r="A1" s="22" t="s">
        <v>68</v>
      </c>
      <c r="B1" s="22" t="s">
        <v>69</v>
      </c>
      <c r="C1" s="50" t="s">
        <v>138</v>
      </c>
      <c r="D1" s="50" t="s">
        <v>139</v>
      </c>
    </row>
    <row r="2" spans="1:4" ht="15">
      <c r="A2" s="23">
        <v>1</v>
      </c>
      <c r="B2" s="23" t="str">
        <f>IF(Plussring!Q36="","",Plussring!Q36)</f>
        <v>Allan Salla</v>
      </c>
      <c r="C2" s="49">
        <f>IF(IF(OR(B2="",B2="bye bye"),"",VLOOKUP(B2,Paigutus!$D$4:$H$51,4,FALSE))=0,"",IF(OR(B2="",B2="bye bye"),"",VLOOKUP(B2,Paigutus!$D$4:$H$51,4,FALSE)))</f>
      </c>
      <c r="D2" s="49">
        <f>IF(IF(OR(B2="",B2="bye bye"),"",VLOOKUP(B2,Paigutus!$D$4:$H$51,5,FALSE))=0,"",IF(OR(B2="",B2="bye bye"),"",VLOOKUP(B2,Paigutus!$D$4:$H$51,5,FALSE)))</f>
      </c>
    </row>
    <row r="3" spans="1:4" ht="15">
      <c r="A3" s="23">
        <v>2</v>
      </c>
      <c r="B3" s="23" t="str">
        <f>IF(Plussring!Q66="","",Plussring!Q66)</f>
        <v>Urmas Sinisalu</v>
      </c>
      <c r="C3" s="49">
        <f>IF(IF(OR(B3="",B3="bye bye"),"",VLOOKUP(B3,Paigutus!$D$4:$H$51,4,FALSE))=0,"",IF(OR(B3="",B3="bye bye"),"",VLOOKUP(B3,Paigutus!$D$4:$H$51,4,FALSE)))</f>
      </c>
      <c r="D3" s="49">
        <f>IF(IF(OR(B3="",B3="bye bye"),"",VLOOKUP(B3,Paigutus!$D$4:$H$51,5,FALSE))=0,"",IF(OR(B3="",B3="bye bye"),"",VLOOKUP(B3,Paigutus!$D$4:$H$51,5,FALSE)))</f>
      </c>
    </row>
    <row r="4" spans="1:4" ht="15">
      <c r="A4" s="23">
        <v>3</v>
      </c>
      <c r="B4" s="23" t="str">
        <f>IF('Kohad_3-32'!H5="","",'Kohad_3-32'!H5)</f>
        <v>Heino Kruusement</v>
      </c>
      <c r="C4" s="49">
        <f>IF(IF(OR(B4="",B4="bye bye"),"",VLOOKUP(B4,Paigutus!$D$4:$H$51,4,FALSE))=0,"",IF(OR(B4="",B4="bye bye"),"",VLOOKUP(B4,Paigutus!$D$4:$H$51,4,FALSE)))</f>
      </c>
      <c r="D4" s="49">
        <f>IF(IF(OR(B4="",B4="bye bye"),"",VLOOKUP(B4,Paigutus!$D$4:$H$51,5,FALSE))=0,"",IF(OR(B4="",B4="bye bye"),"",VLOOKUP(B4,Paigutus!$D$4:$H$51,5,FALSE)))</f>
      </c>
    </row>
    <row r="5" spans="1:4" ht="15">
      <c r="A5" s="23">
        <v>4</v>
      </c>
      <c r="B5" s="23" t="str">
        <f>IF('Kohad_3-32'!H9="","",'Kohad_3-32'!H9)</f>
        <v>Eduard Virkunen</v>
      </c>
      <c r="C5" s="49">
        <f>IF(IF(OR(B5="",B5="bye bye"),"",VLOOKUP(B5,Paigutus!$D$4:$H$51,4,FALSE))=0,"",IF(OR(B5="",B5="bye bye"),"",VLOOKUP(B5,Paigutus!$D$4:$H$51,4,FALSE)))</f>
      </c>
      <c r="D5" s="49">
        <f>IF(IF(OR(B5="",B5="bye bye"),"",VLOOKUP(B5,Paigutus!$D$4:$H$51,5,FALSE))=0,"",IF(OR(B5="",B5="bye bye"),"",VLOOKUP(B5,Paigutus!$D$4:$H$51,5,FALSE)))</f>
      </c>
    </row>
    <row r="6" spans="1:4" ht="15">
      <c r="A6" s="23">
        <v>5</v>
      </c>
      <c r="B6" s="23" t="str">
        <f>IF('Kohad_3-32'!Q7="","",'Kohad_3-32'!Q7)</f>
        <v>Vladyslav Rybachok</v>
      </c>
      <c r="C6" s="49">
        <f>IF(IF(OR(B6="",B6="bye bye"),"",VLOOKUP(B6,Paigutus!$D$4:$H$51,4,FALSE))=0,"",IF(OR(B6="",B6="bye bye"),"",VLOOKUP(B6,Paigutus!$D$4:$H$51,4,FALSE)))</f>
      </c>
      <c r="D6" s="49">
        <f>IF(IF(OR(B6="",B6="bye bye"),"",VLOOKUP(B6,Paigutus!$D$4:$H$51,5,FALSE))=0,"",IF(OR(B6="",B6="bye bye"),"",VLOOKUP(B6,Paigutus!$D$4:$H$51,5,FALSE)))</f>
      </c>
    </row>
    <row r="7" spans="1:4" ht="15">
      <c r="A7" s="23">
        <v>6</v>
      </c>
      <c r="B7" s="23" t="str">
        <f>IF('Kohad_3-32'!Q10="","",'Kohad_3-32'!Q10)</f>
        <v>Jaanus Lokotar</v>
      </c>
      <c r="C7" s="49">
        <f>IF(IF(OR(B7="",B7="bye bye"),"",VLOOKUP(B7,Paigutus!$D$4:$H$51,4,FALSE))=0,"",IF(OR(B7="",B7="bye bye"),"",VLOOKUP(B7,Paigutus!$D$4:$H$51,4,FALSE)))</f>
      </c>
      <c r="D7" s="49">
        <f>IF(IF(OR(B7="",B7="bye bye"),"",VLOOKUP(B7,Paigutus!$D$4:$H$51,5,FALSE))=0,"",IF(OR(B7="",B7="bye bye"),"",VLOOKUP(B7,Paigutus!$D$4:$H$51,5,FALSE)))</f>
      </c>
    </row>
    <row r="8" spans="1:4" ht="15">
      <c r="A8" s="23">
        <v>7</v>
      </c>
      <c r="B8" s="23" t="str">
        <f>IF('Kohad_3-32'!Q13="","",'Kohad_3-32'!Q13)</f>
        <v>Keit Reinsalu</v>
      </c>
      <c r="C8" s="49">
        <f>IF(IF(OR(B8="",B8="bye bye"),"",VLOOKUP(B8,Paigutus!$D$4:$H$51,4,FALSE))=0,"",IF(OR(B8="",B8="bye bye"),"",VLOOKUP(B8,Paigutus!$D$4:$H$51,4,FALSE)))</f>
      </c>
      <c r="D8" s="49">
        <f>IF(IF(OR(B8="",B8="bye bye"),"",VLOOKUP(B8,Paigutus!$D$4:$H$51,5,FALSE))=0,"",IF(OR(B8="",B8="bye bye"),"",VLOOKUP(B8,Paigutus!$D$4:$H$51,5,FALSE)))</f>
      </c>
    </row>
    <row r="9" spans="1:4" ht="15">
      <c r="A9" s="23">
        <v>8</v>
      </c>
      <c r="B9" s="23" t="str">
        <f>IF('Kohad_3-32'!Q16="","",'Kohad_3-32'!Q16)</f>
        <v>Imre Korsen</v>
      </c>
      <c r="C9" s="49">
        <f>IF(IF(OR(B9="",B9="bye bye"),"",VLOOKUP(B9,Paigutus!$D$4:$H$51,4,FALSE))=0,"",IF(OR(B9="",B9="bye bye"),"",VLOOKUP(B9,Paigutus!$D$4:$H$51,4,FALSE)))</f>
      </c>
      <c r="D9" s="49">
        <f>IF(IF(OR(B9="",B9="bye bye"),"",VLOOKUP(B9,Paigutus!$D$4:$H$51,5,FALSE))=0,"",IF(OR(B9="",B9="bye bye"),"",VLOOKUP(B9,Paigutus!$D$4:$H$51,5,FALSE)))</f>
      </c>
    </row>
    <row r="10" spans="1:4" ht="15">
      <c r="A10" s="23">
        <v>9</v>
      </c>
      <c r="B10" s="23" t="str">
        <f>IF('Kohad_3-32'!H13="","",'Kohad_3-32'!H13)</f>
        <v>Ain Raid</v>
      </c>
      <c r="C10" s="49">
        <f>IF(IF(OR(B10="",B10="bye bye"),"",VLOOKUP(B10,Paigutus!$D$4:$H$51,4,FALSE))=0,"",IF(OR(B10="",B10="bye bye"),"",VLOOKUP(B10,Paigutus!$D$4:$H$51,4,FALSE)))</f>
      </c>
      <c r="D10" s="49">
        <f>IF(IF(OR(B10="",B10="bye bye"),"",VLOOKUP(B10,Paigutus!$D$4:$H$51,5,FALSE))=0,"",IF(OR(B10="",B10="bye bye"),"",VLOOKUP(B10,Paigutus!$D$4:$H$51,5,FALSE)))</f>
      </c>
    </row>
    <row r="11" spans="1:4" ht="15">
      <c r="A11" s="23">
        <v>10</v>
      </c>
      <c r="B11" s="23" t="str">
        <f>IF('Kohad_3-32'!H17="","",'Kohad_3-32'!H17)</f>
        <v>Kalju Kalda</v>
      </c>
      <c r="C11" s="49">
        <f>IF(IF(OR(B11="",B11="bye bye"),"",VLOOKUP(B11,Paigutus!$D$4:$H$51,4,FALSE))=0,"",IF(OR(B11="",B11="bye bye"),"",VLOOKUP(B11,Paigutus!$D$4:$H$51,4,FALSE)))</f>
      </c>
      <c r="D11" s="49">
        <f>IF(IF(OR(B11="",B11="bye bye"),"",VLOOKUP(B11,Paigutus!$D$4:$H$51,5,FALSE))=0,"",IF(OR(B11="",B11="bye bye"),"",VLOOKUP(B11,Paigutus!$D$4:$H$51,5,FALSE)))</f>
      </c>
    </row>
    <row r="12" spans="1:4" ht="15">
      <c r="A12" s="23">
        <v>11</v>
      </c>
      <c r="B12" s="23" t="str">
        <f>IF('Kohad_3-32'!Q19="","",'Kohad_3-32'!Q19)</f>
        <v>Ants Hendrikson</v>
      </c>
      <c r="C12" s="49">
        <f>IF(IF(OR(B12="",B12="bye bye"),"",VLOOKUP(B12,Paigutus!$D$4:$H$51,4,FALSE))=0,"",IF(OR(B12="",B12="bye bye"),"",VLOOKUP(B12,Paigutus!$D$4:$H$51,4,FALSE)))</f>
      </c>
      <c r="D12" s="49">
        <f>IF(IF(OR(B12="",B12="bye bye"),"",VLOOKUP(B12,Paigutus!$D$4:$H$51,5,FALSE))=0,"",IF(OR(B12="",B12="bye bye"),"",VLOOKUP(B12,Paigutus!$D$4:$H$51,5,FALSE)))</f>
      </c>
    </row>
    <row r="13" spans="1:4" ht="15">
      <c r="A13" s="23">
        <v>12</v>
      </c>
      <c r="B13" s="23" t="str">
        <f>IF('Kohad_3-32'!Q22="","",'Kohad_3-32'!Q22)</f>
        <v>Riho Strazev</v>
      </c>
      <c r="C13" s="49">
        <f>IF(IF(OR(B13="",B13="bye bye"),"",VLOOKUP(B13,Paigutus!$D$4:$H$51,4,FALSE))=0,"",IF(OR(B13="",B13="bye bye"),"",VLOOKUP(B13,Paigutus!$D$4:$H$51,4,FALSE)))</f>
      </c>
      <c r="D13" s="49">
        <f>IF(IF(OR(B13="",B13="bye bye"),"",VLOOKUP(B13,Paigutus!$D$4:$H$51,5,FALSE))=0,"",IF(OR(B13="",B13="bye bye"),"",VLOOKUP(B13,Paigutus!$D$4:$H$51,5,FALSE)))</f>
      </c>
    </row>
    <row r="14" spans="1:4" ht="15">
      <c r="A14" s="23">
        <v>13</v>
      </c>
      <c r="B14" s="23" t="str">
        <f>IF('Kohad_3-32'!H21="","",'Kohad_3-32'!H21)</f>
        <v>Raigo Rommot</v>
      </c>
      <c r="C14" s="49">
        <f>IF(IF(OR(B14="",B14="bye bye"),"",VLOOKUP(B14,Paigutus!$D$4:$H$51,4,FALSE))=0,"",IF(OR(B14="",B14="bye bye"),"",VLOOKUP(B14,Paigutus!$D$4:$H$51,4,FALSE)))</f>
      </c>
      <c r="D14" s="49">
        <f>IF(IF(OR(B14="",B14="bye bye"),"",VLOOKUP(B14,Paigutus!$D$4:$H$51,5,FALSE))=0,"",IF(OR(B14="",B14="bye bye"),"",VLOOKUP(B14,Paigutus!$D$4:$H$51,5,FALSE)))</f>
      </c>
    </row>
    <row r="15" spans="1:4" ht="15">
      <c r="A15" s="23">
        <v>14</v>
      </c>
      <c r="B15" s="23" t="str">
        <f>IF('Kohad_3-32'!H25="","",'Kohad_3-32'!H25)</f>
        <v>Oliver Ollmann</v>
      </c>
      <c r="C15" s="49">
        <f>IF(IF(OR(B15="",B15="bye bye"),"",VLOOKUP(B15,Paigutus!$D$4:$H$51,4,FALSE))=0,"",IF(OR(B15="",B15="bye bye"),"",VLOOKUP(B15,Paigutus!$D$4:$H$51,4,FALSE)))</f>
      </c>
      <c r="D15" s="49">
        <f>IF(IF(OR(B15="",B15="bye bye"),"",VLOOKUP(B15,Paigutus!$D$4:$H$51,5,FALSE))=0,"",IF(OR(B15="",B15="bye bye"),"",VLOOKUP(B15,Paigutus!$D$4:$H$51,5,FALSE)))</f>
      </c>
    </row>
    <row r="16" spans="1:4" ht="15">
      <c r="A16" s="23">
        <v>15</v>
      </c>
      <c r="B16" s="23" t="str">
        <f>IF('Kohad_3-32'!Q27="","",'Kohad_3-32'!Q27)</f>
        <v>Amanda Hallik</v>
      </c>
      <c r="C16" s="49">
        <f>IF(IF(OR(B16="",B16="bye bye"),"",VLOOKUP(B16,Paigutus!$D$4:$H$51,4,FALSE))=0,"",IF(OR(B16="",B16="bye bye"),"",VLOOKUP(B16,Paigutus!$D$4:$H$51,4,FALSE)))</f>
      </c>
      <c r="D16" s="49">
        <f>IF(IF(OR(B16="",B16="bye bye"),"",VLOOKUP(B16,Paigutus!$D$4:$H$51,5,FALSE))=0,"",IF(OR(B16="",B16="bye bye"),"",VLOOKUP(B16,Paigutus!$D$4:$H$51,5,FALSE)))</f>
      </c>
    </row>
    <row r="17" spans="1:4" ht="15">
      <c r="A17" s="23">
        <v>16</v>
      </c>
      <c r="B17" s="23" t="str">
        <f>IF('Kohad_3-32'!Q30="","",'Kohad_3-32'!Q30)</f>
        <v>Kristi Ernits</v>
      </c>
      <c r="C17" s="49">
        <f>IF(IF(OR(B17="",B17="bye bye"),"",VLOOKUP(B17,Paigutus!$D$4:$H$51,4,FALSE))=0,"",IF(OR(B17="",B17="bye bye"),"",VLOOKUP(B17,Paigutus!$D$4:$H$51,4,FALSE)))</f>
      </c>
      <c r="D17" s="49">
        <f>IF(IF(OR(B17="",B17="bye bye"),"",VLOOKUP(B17,Paigutus!$D$4:$H$51,5,FALSE))=0,"",IF(OR(B17="",B17="bye bye"),"",VLOOKUP(B17,Paigutus!$D$4:$H$51,5,FALSE)))</f>
      </c>
    </row>
    <row r="18" spans="1:4" ht="15">
      <c r="A18" s="23">
        <v>17</v>
      </c>
      <c r="B18" s="23" t="str">
        <f>IF('Kohad_3-32'!K33="","",'Kohad_3-32'!K33)</f>
        <v>Reino Ristissaar</v>
      </c>
      <c r="C18" s="49">
        <f>IF(IF(OR(B18="",B18="bye bye"),"",VLOOKUP(B18,Paigutus!$D$4:$H$51,4,FALSE))=0,"",IF(OR(B18="",B18="bye bye"),"",VLOOKUP(B18,Paigutus!$D$4:$H$51,4,FALSE)))</f>
      </c>
      <c r="D18" s="49">
        <f>IF(IF(OR(B18="",B18="bye bye"),"",VLOOKUP(B18,Paigutus!$D$4:$H$51,5,FALSE))=0,"",IF(OR(B18="",B18="bye bye"),"",VLOOKUP(B18,Paigutus!$D$4:$H$51,5,FALSE)))</f>
      </c>
    </row>
    <row r="19" spans="1:4" ht="15">
      <c r="A19" s="23">
        <v>18</v>
      </c>
      <c r="B19" s="23" t="str">
        <f>IF('Kohad_3-32'!K39="","",'Kohad_3-32'!K39)</f>
        <v>Arvi Merigan</v>
      </c>
      <c r="C19" s="49">
        <f>IF(IF(OR(B19="",B19="bye bye"),"",VLOOKUP(B19,Paigutus!$D$4:$H$51,4,FALSE))=0,"",IF(OR(B19="",B19="bye bye"),"",VLOOKUP(B19,Paigutus!$D$4:$H$51,4,FALSE)))</f>
      </c>
      <c r="D19" s="49">
        <f>IF(IF(OR(B19="",B19="bye bye"),"",VLOOKUP(B19,Paigutus!$D$4:$H$51,5,FALSE))=0,"",IF(OR(B19="",B19="bye bye"),"",VLOOKUP(B19,Paigutus!$D$4:$H$51,5,FALSE)))</f>
      </c>
    </row>
    <row r="20" spans="1:4" ht="15">
      <c r="A20" s="23">
        <v>19</v>
      </c>
      <c r="B20" s="23" t="str">
        <f>IF('Kohad_3-32'!Q42="","",'Kohad_3-32'!Q42)</f>
        <v>Toomas Hansar</v>
      </c>
      <c r="C20" s="49">
        <f>IF(IF(OR(B20="",B20="bye bye"),"",VLOOKUP(B20,Paigutus!$D$4:$H$51,4,FALSE))=0,"",IF(OR(B20="",B20="bye bye"),"",VLOOKUP(B20,Paigutus!$D$4:$H$51,4,FALSE)))</f>
      </c>
      <c r="D20" s="49">
        <f>IF(IF(OR(B20="",B20="bye bye"),"",VLOOKUP(B20,Paigutus!$D$4:$H$51,5,FALSE))=0,"",IF(OR(B20="",B20="bye bye"),"",VLOOKUP(B20,Paigutus!$D$4:$H$51,5,FALSE)))</f>
      </c>
    </row>
    <row r="21" spans="1:4" ht="15">
      <c r="A21" s="23">
        <v>20</v>
      </c>
      <c r="B21" s="23" t="str">
        <f>IF('Kohad_3-32'!Q45="","",'Kohad_3-32'!Q45)</f>
        <v>Enrico Kozintsev</v>
      </c>
      <c r="C21" s="49">
        <f>IF(IF(OR(B21="",B21="bye bye"),"",VLOOKUP(B21,Paigutus!$D$4:$H$51,4,FALSE))=0,"",IF(OR(B21="",B21="bye bye"),"",VLOOKUP(B21,Paigutus!$D$4:$H$51,4,FALSE)))</f>
      </c>
      <c r="D21" s="49">
        <f>IF(IF(OR(B21="",B21="bye bye"),"",VLOOKUP(B21,Paigutus!$D$4:$H$51,5,FALSE))=0,"",IF(OR(B21="",B21="bye bye"),"",VLOOKUP(B21,Paigutus!$D$4:$H$51,5,FALSE)))</f>
      </c>
    </row>
    <row r="22" spans="1:4" ht="15">
      <c r="A22" s="23">
        <v>21</v>
      </c>
      <c r="B22" s="23" t="str">
        <f>IF('Kohad_3-32'!H45="","",'Kohad_3-32'!H45)</f>
        <v>Alex Rahuoja</v>
      </c>
      <c r="C22" s="49">
        <f>IF(IF(OR(B22="",B22="bye bye"),"",VLOOKUP(B22,Paigutus!$D$4:$H$51,4,FALSE))=0,"",IF(OR(B22="",B22="bye bye"),"",VLOOKUP(B22,Paigutus!$D$4:$H$51,4,FALSE)))</f>
      </c>
      <c r="D22" s="49">
        <f>IF(IF(OR(B22="",B22="bye bye"),"",VLOOKUP(B22,Paigutus!$D$4:$H$51,5,FALSE))=0,"",IF(OR(B22="",B22="bye bye"),"",VLOOKUP(B22,Paigutus!$D$4:$H$51,5,FALSE)))</f>
      </c>
    </row>
    <row r="23" spans="1:4" ht="15">
      <c r="A23" s="23">
        <v>22</v>
      </c>
      <c r="B23" s="23" t="str">
        <f>IF('Kohad_3-32'!H49="","",'Kohad_3-32'!H49)</f>
        <v>Marika Kotka</v>
      </c>
      <c r="C23" s="49">
        <f>IF(IF(OR(B23="",B23="bye bye"),"",VLOOKUP(B23,Paigutus!$D$4:$H$51,4,FALSE))=0,"",IF(OR(B23="",B23="bye bye"),"",VLOOKUP(B23,Paigutus!$D$4:$H$51,4,FALSE)))</f>
      </c>
      <c r="D23" s="49">
        <f>IF(IF(OR(B23="",B23="bye bye"),"",VLOOKUP(B23,Paigutus!$D$4:$H$51,5,FALSE))=0,"",IF(OR(B23="",B23="bye bye"),"",VLOOKUP(B23,Paigutus!$D$4:$H$51,5,FALSE)))</f>
      </c>
    </row>
    <row r="24" spans="1:4" ht="15">
      <c r="A24" s="23">
        <v>23</v>
      </c>
      <c r="B24" s="23" t="str">
        <f>IF('Kohad_3-32'!Q51="","",'Kohad_3-32'!Q51)</f>
        <v>Sandra Prikk</v>
      </c>
      <c r="C24" s="49">
        <f>IF(IF(OR(B24="",B24="bye bye"),"",VLOOKUP(B24,Paigutus!$D$4:$H$51,4,FALSE))=0,"",IF(OR(B24="",B24="bye bye"),"",VLOOKUP(B24,Paigutus!$D$4:$H$51,4,FALSE)))</f>
      </c>
      <c r="D24" s="49">
        <f>IF(IF(OR(B24="",B24="bye bye"),"",VLOOKUP(B24,Paigutus!$D$4:$H$51,5,FALSE))=0,"",IF(OR(B24="",B24="bye bye"),"",VLOOKUP(B24,Paigutus!$D$4:$H$51,5,FALSE)))</f>
      </c>
    </row>
    <row r="25" spans="1:4" ht="15">
      <c r="A25" s="23">
        <v>24</v>
      </c>
      <c r="B25" s="23" t="str">
        <f>IF('Kohad_3-32'!Q54="","",'Kohad_3-32'!Q54)</f>
        <v>Heikki Sool</v>
      </c>
      <c r="C25" s="49">
        <f>IF(IF(OR(B25="",B25="bye bye"),"",VLOOKUP(B25,Paigutus!$D$4:$H$51,4,FALSE))=0,"",IF(OR(B25="",B25="bye bye"),"",VLOOKUP(B25,Paigutus!$D$4:$H$51,4,FALSE)))</f>
      </c>
      <c r="D25" s="49">
        <f>IF(IF(OR(B25="",B25="bye bye"),"",VLOOKUP(B25,Paigutus!$D$4:$H$51,5,FALSE))=0,"",IF(OR(B25="",B25="bye bye"),"",VLOOKUP(B25,Paigutus!$D$4:$H$51,5,FALSE)))</f>
      </c>
    </row>
    <row r="26" spans="1:4" ht="15">
      <c r="A26" s="23">
        <v>25</v>
      </c>
      <c r="B26" s="23" t="str">
        <f>IF('Kohad_3-32'!K57="","",'Kohad_3-32'!K57)</f>
        <v>Aleksandr Sokirjanski</v>
      </c>
      <c r="C26" s="49">
        <f>IF(IF(OR(B26="",B26="bye bye"),"",VLOOKUP(B26,Paigutus!$D$4:$H$51,4,FALSE))=0,"",IF(OR(B26="",B26="bye bye"),"",VLOOKUP(B26,Paigutus!$D$4:$H$51,4,FALSE)))</f>
      </c>
      <c r="D26" s="49">
        <f>IF(IF(OR(B26="",B26="bye bye"),"",VLOOKUP(B26,Paigutus!$D$4:$H$51,5,FALSE))=0,"",IF(OR(B26="",B26="bye bye"),"",VLOOKUP(B26,Paigutus!$D$4:$H$51,5,FALSE)))</f>
      </c>
    </row>
    <row r="27" spans="1:4" ht="15">
      <c r="A27" s="23">
        <v>26</v>
      </c>
      <c r="B27" s="23" t="str">
        <f>IF('Kohad_3-32'!K63="","",'Kohad_3-32'!K63)</f>
        <v>Aili Kuldkepp</v>
      </c>
      <c r="C27" s="49">
        <f>IF(IF(OR(B27="",B27="bye bye"),"",VLOOKUP(B27,Paigutus!$D$4:$H$51,4,FALSE))=0,"",IF(OR(B27="",B27="bye bye"),"",VLOOKUP(B27,Paigutus!$D$4:$H$51,4,FALSE)))</f>
      </c>
      <c r="D27" s="49">
        <f>IF(IF(OR(B27="",B27="bye bye"),"",VLOOKUP(B27,Paigutus!$D$4:$H$51,5,FALSE))=0,"",IF(OR(B27="",B27="bye bye"),"",VLOOKUP(B27,Paigutus!$D$4:$H$51,5,FALSE)))</f>
      </c>
    </row>
    <row r="28" spans="1:4" ht="15">
      <c r="A28" s="23">
        <v>27</v>
      </c>
      <c r="B28" s="23" t="str">
        <f>IF('Kohad_3-32'!Q66="","",'Kohad_3-32'!Q66)</f>
        <v>Mati Türk</v>
      </c>
      <c r="C28" s="49">
        <f>IF(IF(OR(B28="",B28="bye bye"),"",VLOOKUP(B28,Paigutus!$D$4:$H$51,4,FALSE))=0,"",IF(OR(B28="",B28="bye bye"),"",VLOOKUP(B28,Paigutus!$D$4:$H$51,4,FALSE)))</f>
      </c>
      <c r="D28" s="49">
        <f>IF(IF(OR(B28="",B28="bye bye"),"",VLOOKUP(B28,Paigutus!$D$4:$H$51,5,FALSE))=0,"",IF(OR(B28="",B28="bye bye"),"",VLOOKUP(B28,Paigutus!$D$4:$H$51,5,FALSE)))</f>
      </c>
    </row>
    <row r="29" spans="1:4" ht="15">
      <c r="A29" s="23">
        <v>28</v>
      </c>
      <c r="B29" s="23" t="str">
        <f>IF('Kohad_3-32'!Q69="","",'Kohad_3-32'!Q69)</f>
        <v>Mihhail Tšernov</v>
      </c>
      <c r="C29" s="49">
        <f>IF(IF(OR(B29="",B29="bye bye"),"",VLOOKUP(B29,Paigutus!$D$4:$H$51,4,FALSE))=0,"",IF(OR(B29="",B29="bye bye"),"",VLOOKUP(B29,Paigutus!$D$4:$H$51,4,FALSE)))</f>
      </c>
      <c r="D29" s="49">
        <f>IF(IF(OR(B29="",B29="bye bye"),"",VLOOKUP(B29,Paigutus!$D$4:$H$51,5,FALSE))=0,"",IF(OR(B29="",B29="bye bye"),"",VLOOKUP(B29,Paigutus!$D$4:$H$51,5,FALSE)))</f>
      </c>
    </row>
    <row r="30" spans="1:4" ht="15">
      <c r="A30" s="23">
        <v>29</v>
      </c>
      <c r="B30" s="23" t="str">
        <f>IF('Kohad_3-32'!H70="","",'Kohad_3-32'!H70)</f>
        <v>Heiki Hansar</v>
      </c>
      <c r="C30" s="49">
        <f>IF(IF(OR(B30="",B30="bye bye"),"",VLOOKUP(B30,Paigutus!$D$4:$H$51,4,FALSE))=0,"",IF(OR(B30="",B30="bye bye"),"",VLOOKUP(B30,Paigutus!$D$4:$H$51,4,FALSE)))</f>
      </c>
      <c r="D30" s="49">
        <f>IF(IF(OR(B30="",B30="bye bye"),"",VLOOKUP(B30,Paigutus!$D$4:$H$51,5,FALSE))=0,"",IF(OR(B30="",B30="bye bye"),"",VLOOKUP(B30,Paigutus!$D$4:$H$51,5,FALSE)))</f>
      </c>
    </row>
    <row r="31" spans="1:4" ht="15">
      <c r="A31" s="23">
        <v>30</v>
      </c>
      <c r="B31" s="23" t="str">
        <f>IF('Kohad_3-32'!H74="","",'Kohad_3-32'!H74)</f>
        <v>Raivo Roots</v>
      </c>
      <c r="C31" s="49">
        <f>IF(IF(OR(B31="",B31="bye bye"),"",VLOOKUP(B31,Paigutus!$D$4:$H$51,4,FALSE))=0,"",IF(OR(B31="",B31="bye bye"),"",VLOOKUP(B31,Paigutus!$D$4:$H$51,4,FALSE)))</f>
      </c>
      <c r="D31" s="49">
        <f>IF(IF(OR(B31="",B31="bye bye"),"",VLOOKUP(B31,Paigutus!$D$4:$H$51,5,FALSE))=0,"",IF(OR(B31="",B31="bye bye"),"",VLOOKUP(B31,Paigutus!$D$4:$H$51,5,FALSE)))</f>
      </c>
    </row>
    <row r="32" spans="1:4" ht="15">
      <c r="A32" s="23">
        <v>31</v>
      </c>
      <c r="B32" s="23" t="str">
        <f>IF('Kohad_3-32'!Q75="","",'Kohad_3-32'!Q75)</f>
        <v>Romet Rättel</v>
      </c>
      <c r="C32" s="49">
        <f>IF(IF(OR(B32="",B32="bye bye"),"",VLOOKUP(B32,Paigutus!$D$4:$H$51,4,FALSE))=0,"",IF(OR(B32="",B32="bye bye"),"",VLOOKUP(B32,Paigutus!$D$4:$H$51,4,FALSE)))</f>
      </c>
      <c r="D32" s="49">
        <f>IF(IF(OR(B32="",B32="bye bye"),"",VLOOKUP(B32,Paigutus!$D$4:$H$51,5,FALSE))=0,"",IF(OR(B32="",B32="bye bye"),"",VLOOKUP(B32,Paigutus!$D$4:$H$51,5,FALSE)))</f>
      </c>
    </row>
    <row r="33" spans="1:4" ht="15">
      <c r="A33" s="23">
        <v>32</v>
      </c>
      <c r="B33" s="23" t="str">
        <f>IF('Kohad_3-32'!Q78="","",'Kohad_3-32'!Q78)</f>
        <v>Neverly Lukas</v>
      </c>
      <c r="C33" s="49">
        <f>IF(IF(OR(B33="",B33="bye bye"),"",VLOOKUP(B33,Paigutus!$D$4:$H$51,4,FALSE))=0,"",IF(OR(B33="",B33="bye bye"),"",VLOOKUP(B33,Paigutus!$D$4:$H$51,4,FALSE)))</f>
      </c>
      <c r="D33" s="49">
        <f>IF(IF(OR(B33="",B33="bye bye"),"",VLOOKUP(B33,Paigutus!$D$4:$H$51,5,FALSE))=0,"",IF(OR(B33="",B33="bye bye"),"",VLOOKUP(B33,Paigutus!$D$4:$H$51,5,FALSE)))</f>
      </c>
    </row>
    <row r="34" spans="1:4" ht="15">
      <c r="A34" s="23">
        <v>33</v>
      </c>
      <c r="B34" s="23" t="str">
        <f>IF('Kohad_33-48'!N17="","",'Kohad_33-48'!N17)</f>
        <v>Andi Maasalu</v>
      </c>
      <c r="C34" s="49">
        <f>IF(IF(OR(B34="",B34="bye bye"),"",VLOOKUP(B34,Paigutus!$D$4:$H$51,4,FALSE))=0,"",IF(OR(B34="",B34="bye bye"),"",VLOOKUP(B34,Paigutus!$D$4:$H$51,4,FALSE)))</f>
      </c>
      <c r="D34" s="49">
        <f>IF(IF(OR(B34="",B34="bye bye"),"",VLOOKUP(B34,Paigutus!$D$4:$H$51,5,FALSE))=0,"",IF(OR(B34="",B34="bye bye"),"",VLOOKUP(B34,Paigutus!$D$4:$H$51,5,FALSE)))</f>
      </c>
    </row>
    <row r="35" spans="1:4" ht="15">
      <c r="A35" s="23">
        <v>34</v>
      </c>
      <c r="B35" s="23" t="str">
        <f>IF('Kohad_33-48'!N28="","",'Kohad_33-48'!N28)</f>
        <v>Anatoli Zapunov</v>
      </c>
      <c r="C35" s="49">
        <f>IF(IF(OR(B35="",B35="bye bye"),"",VLOOKUP(B35,Paigutus!$D$4:$H$51,4,FALSE))=0,"",IF(OR(B35="",B35="bye bye"),"",VLOOKUP(B35,Paigutus!$D$4:$H$51,4,FALSE)))</f>
      </c>
      <c r="D35" s="49">
        <f>IF(IF(OR(B35="",B35="bye bye"),"",VLOOKUP(B35,Paigutus!$D$4:$H$51,5,FALSE))=0,"",IF(OR(B35="",B35="bye bye"),"",VLOOKUP(B35,Paigutus!$D$4:$H$51,5,FALSE)))</f>
      </c>
    </row>
    <row r="36" spans="1:4" ht="15">
      <c r="A36" s="23">
        <v>35</v>
      </c>
      <c r="B36" s="23" t="str">
        <f>IF('Kohad_33-48'!Q31="","",'Kohad_33-48'!Q31)</f>
        <v>Anneli Mälksoo</v>
      </c>
      <c r="C36" s="49">
        <f>IF(IF(OR(B36="",B36="bye bye"),"",VLOOKUP(B36,Paigutus!$D$4:$H$51,4,FALSE))=0,"",IF(OR(B36="",B36="bye bye"),"",VLOOKUP(B36,Paigutus!$D$4:$H$51,4,FALSE)))</f>
      </c>
      <c r="D36" s="49">
        <f>IF(IF(OR(B36="",B36="bye bye"),"",VLOOKUP(B36,Paigutus!$D$4:$H$51,5,FALSE))=0,"",IF(OR(B36="",B36="bye bye"),"",VLOOKUP(B36,Paigutus!$D$4:$H$51,5,FALSE)))</f>
      </c>
    </row>
    <row r="37" spans="1:4" ht="15">
      <c r="A37" s="23">
        <v>36</v>
      </c>
      <c r="B37" s="23" t="str">
        <f>IF('Kohad_33-48'!Q34="","",'Kohad_33-48'!Q34)</f>
        <v>Aleksander Tuhkanen</v>
      </c>
      <c r="C37" s="49">
        <f>IF(IF(OR(B37="",B37="bye bye"),"",VLOOKUP(B37,Paigutus!$D$4:$H$51,4,FALSE))=0,"",IF(OR(B37="",B37="bye bye"),"",VLOOKUP(B37,Paigutus!$D$4:$H$51,4,FALSE)))</f>
      </c>
      <c r="D37" s="49">
        <f>IF(IF(OR(B37="",B37="bye bye"),"",VLOOKUP(B37,Paigutus!$D$4:$H$51,5,FALSE))=0,"",IF(OR(B37="",B37="bye bye"),"",VLOOKUP(B37,Paigutus!$D$4:$H$51,5,FALSE)))</f>
      </c>
    </row>
    <row r="38" spans="1:4" ht="15">
      <c r="A38" s="23">
        <v>37</v>
      </c>
      <c r="B38" s="23" t="str">
        <f>IF('Kohad_33-48'!H37="","",'Kohad_33-48'!H37)</f>
        <v>Aivar Soo</v>
      </c>
      <c r="C38" s="49">
        <f>IF(IF(OR(B38="",B38="bye bye"),"",VLOOKUP(B38,Paigutus!$D$4:$H$51,4,FALSE))=0,"",IF(OR(B38="",B38="bye bye"),"",VLOOKUP(B38,Paigutus!$D$4:$H$51,4,FALSE)))</f>
      </c>
      <c r="D38" s="49">
        <f>IF(IF(OR(B38="",B38="bye bye"),"",VLOOKUP(B38,Paigutus!$D$4:$H$51,5,FALSE))=0,"",IF(OR(B38="",B38="bye bye"),"",VLOOKUP(B38,Paigutus!$D$4:$H$51,5,FALSE)))</f>
      </c>
    </row>
    <row r="39" spans="1:4" ht="15">
      <c r="A39" s="23">
        <v>38</v>
      </c>
      <c r="B39" s="23" t="str">
        <f>IF('Kohad_33-48'!H41="","",'Kohad_33-48'!H41)</f>
        <v>Erika Seffer-müller</v>
      </c>
      <c r="C39" s="49">
        <f>IF(IF(OR(B39="",B39="bye bye"),"",VLOOKUP(B39,Paigutus!$D$4:$H$51,4,FALSE))=0,"",IF(OR(B39="",B39="bye bye"),"",VLOOKUP(B39,Paigutus!$D$4:$H$51,4,FALSE)))</f>
      </c>
      <c r="D39" s="49">
        <f>IF(IF(OR(B39="",B39="bye bye"),"",VLOOKUP(B39,Paigutus!$D$4:$H$51,5,FALSE))=0,"",IF(OR(B39="",B39="bye bye"),"",VLOOKUP(B39,Paigutus!$D$4:$H$51,5,FALSE)))</f>
      </c>
    </row>
    <row r="40" spans="1:4" ht="15">
      <c r="A40" s="23">
        <v>39</v>
      </c>
      <c r="B40" s="23" t="str">
        <f>IF('Kohad_33-48'!Q42="","",'Kohad_33-48'!Q42)</f>
        <v>Egle Hiius</v>
      </c>
      <c r="C40" s="49">
        <f>IF(IF(OR(B40="",B40="bye bye"),"",VLOOKUP(B40,Paigutus!$D$4:$H$51,4,FALSE))=0,"",IF(OR(B40="",B40="bye bye"),"",VLOOKUP(B40,Paigutus!$D$4:$H$51,4,FALSE)))</f>
      </c>
      <c r="D40" s="49">
        <f>IF(IF(OR(B40="",B40="bye bye"),"",VLOOKUP(B40,Paigutus!$D$4:$H$51,5,FALSE))=0,"",IF(OR(B40="",B40="bye bye"),"",VLOOKUP(B40,Paigutus!$D$4:$H$51,5,FALSE)))</f>
      </c>
    </row>
    <row r="41" spans="1:4" ht="15">
      <c r="A41" s="23">
        <v>40</v>
      </c>
      <c r="B41" s="23" t="str">
        <f>IF('Kohad_33-48'!Q45="","",'Kohad_33-48'!Q45)</f>
        <v>Malle Miilmann</v>
      </c>
      <c r="C41" s="49">
        <f>IF(IF(OR(B41="",B41="bye bye"),"",VLOOKUP(B41,Paigutus!$D$4:$H$51,4,FALSE))=0,"",IF(OR(B41="",B41="bye bye"),"",VLOOKUP(B41,Paigutus!$D$4:$H$51,4,FALSE)))</f>
      </c>
      <c r="D41" s="49">
        <f>IF(IF(OR(B41="",B41="bye bye"),"",VLOOKUP(B41,Paigutus!$D$4:$H$51,5,FALSE))=0,"",IF(OR(B41="",B41="bye bye"),"",VLOOKUP(B41,Paigutus!$D$4:$H$51,5,FALSE)))</f>
      </c>
    </row>
    <row r="42" spans="1:4" ht="15">
      <c r="A42" s="23">
        <v>41</v>
      </c>
      <c r="B42" s="23" t="str">
        <f>IF('Kohad_33-48'!K49="","",'Kohad_33-48'!K49)</f>
        <v>Ene Laur</v>
      </c>
      <c r="C42" s="49">
        <f>IF(IF(OR(B42="",B42="bye bye"),"",VLOOKUP(B42,Paigutus!$D$4:$H$51,4,FALSE))=0,"",IF(OR(B42="",B42="bye bye"),"",VLOOKUP(B42,Paigutus!$D$4:$H$51,4,FALSE)))</f>
      </c>
      <c r="D42" s="49">
        <f>IF(IF(OR(B42="",B42="bye bye"),"",VLOOKUP(B42,Paigutus!$D$4:$H$51,5,FALSE))=0,"",IF(OR(B42="",B42="bye bye"),"",VLOOKUP(B42,Paigutus!$D$4:$H$51,5,FALSE)))</f>
      </c>
    </row>
    <row r="43" spans="1:4" ht="15">
      <c r="A43" s="23">
        <v>42</v>
      </c>
      <c r="B43" s="23" t="str">
        <f>IF('Kohad_33-48'!K56="","",'Kohad_33-48'!K56)</f>
        <v>Jako Lill</v>
      </c>
      <c r="C43" s="49">
        <f>IF(IF(OR(B43="",B43="bye bye"),"",VLOOKUP(B43,Paigutus!$D$4:$H$51,4,FALSE))=0,"",IF(OR(B43="",B43="bye bye"),"",VLOOKUP(B43,Paigutus!$D$4:$H$51,4,FALSE)))</f>
      </c>
      <c r="D43" s="49">
        <f>IF(IF(OR(B43="",B43="bye bye"),"",VLOOKUP(B43,Paigutus!$D$4:$H$51,5,FALSE))=0,"",IF(OR(B43="",B43="bye bye"),"",VLOOKUP(B43,Paigutus!$D$4:$H$51,5,FALSE)))</f>
      </c>
    </row>
    <row r="44" spans="1:4" ht="15">
      <c r="A44" s="23">
        <v>43</v>
      </c>
      <c r="B44" s="23" t="str">
        <f>IF('Kohad_33-48'!Q59="","",'Kohad_33-48'!Q59)</f>
        <v>Larissa Lill</v>
      </c>
      <c r="C44" s="49">
        <f>IF(IF(OR(B44="",B44="bye bye"),"",VLOOKUP(B44,Paigutus!$D$4:$H$51,4,FALSE))=0,"",IF(OR(B44="",B44="bye bye"),"",VLOOKUP(B44,Paigutus!$D$4:$H$51,4,FALSE)))</f>
      </c>
      <c r="D44" s="49">
        <f>IF(IF(OR(B44="",B44="bye bye"),"",VLOOKUP(B44,Paigutus!$D$4:$H$51,5,FALSE))=0,"",IF(OR(B44="",B44="bye bye"),"",VLOOKUP(B44,Paigutus!$D$4:$H$51,5,FALSE)))</f>
      </c>
    </row>
    <row r="45" spans="1:4" ht="15">
      <c r="A45" s="23">
        <v>44</v>
      </c>
      <c r="B45" s="23" t="str">
        <f>IF('Kohad_33-48'!Q62="","",'Kohad_33-48'!Q62)</f>
        <v>Bye Bye</v>
      </c>
      <c r="C45" s="49">
        <f>IF(IF(OR(B45="",B45="bye bye"),"",VLOOKUP(B45,Paigutus!$D$4:$H$51,4,FALSE))=0,"",IF(OR(B45="",B45="bye bye"),"",VLOOKUP(B45,Paigutus!$D$4:$H$51,4,FALSE)))</f>
      </c>
      <c r="D45" s="49">
        <f>IF(IF(OR(B45="",B45="bye bye"),"",VLOOKUP(B45,Paigutus!$D$4:$H$51,5,FALSE))=0,"",IF(OR(B45="",B45="bye bye"),"",VLOOKUP(B45,Paigutus!$D$4:$H$51,5,FALSE)))</f>
      </c>
    </row>
    <row r="46" spans="1:4" ht="15">
      <c r="A46" s="23">
        <v>45</v>
      </c>
      <c r="B46" s="23" t="str">
        <f>IF('Kohad_33-48'!H63="","",'Kohad_33-48'!H63)</f>
        <v>Bye Bye</v>
      </c>
      <c r="C46" s="49">
        <f>IF(IF(OR(B46="",B46="bye bye"),"",VLOOKUP(B46,Paigutus!$D$4:$H$51,4,FALSE))=0,"",IF(OR(B46="",B46="bye bye"),"",VLOOKUP(B46,Paigutus!$D$4:$H$51,4,FALSE)))</f>
      </c>
      <c r="D46" s="49">
        <f>IF(IF(OR(B46="",B46="bye bye"),"",VLOOKUP(B46,Paigutus!$D$4:$H$51,5,FALSE))=0,"",IF(OR(B46="",B46="bye bye"),"",VLOOKUP(B46,Paigutus!$D$4:$H$51,5,FALSE)))</f>
      </c>
    </row>
    <row r="47" spans="1:4" ht="15">
      <c r="A47" s="23">
        <v>46</v>
      </c>
      <c r="B47" s="23" t="str">
        <f>IF('Kohad_33-48'!H67="","",'Kohad_33-48'!H67)</f>
        <v>Bye Bye</v>
      </c>
      <c r="C47" s="49">
        <f>IF(IF(OR(B47="",B47="bye bye"),"",VLOOKUP(B47,Paigutus!$D$4:$H$51,4,FALSE))=0,"",IF(OR(B47="",B47="bye bye"),"",VLOOKUP(B47,Paigutus!$D$4:$H$51,4,FALSE)))</f>
      </c>
      <c r="D47" s="49">
        <f>IF(IF(OR(B47="",B47="bye bye"),"",VLOOKUP(B47,Paigutus!$D$4:$H$51,5,FALSE))=0,"",IF(OR(B47="",B47="bye bye"),"",VLOOKUP(B47,Paigutus!$D$4:$H$51,5,FALSE)))</f>
      </c>
    </row>
    <row r="48" spans="1:4" ht="15">
      <c r="A48" s="23">
        <v>47</v>
      </c>
      <c r="B48" s="23" t="str">
        <f>IF('Kohad_33-48'!Q68="","",'Kohad_33-48'!Q68)</f>
        <v>Bye Bye</v>
      </c>
      <c r="C48" s="49">
        <f>IF(IF(OR(B48="",B48="bye bye"),"",VLOOKUP(B48,Paigutus!$D$4:$H$51,4,FALSE))=0,"",IF(OR(B48="",B48="bye bye"),"",VLOOKUP(B48,Paigutus!$D$4:$H$51,4,FALSE)))</f>
      </c>
      <c r="D48" s="49">
        <f>IF(IF(OR(B48="",B48="bye bye"),"",VLOOKUP(B48,Paigutus!$D$4:$H$51,5,FALSE))=0,"",IF(OR(B48="",B48="bye bye"),"",VLOOKUP(B48,Paigutus!$D$4:$H$51,5,FALSE)))</f>
      </c>
    </row>
    <row r="49" spans="1:4" ht="15">
      <c r="A49" s="23">
        <v>48</v>
      </c>
      <c r="B49" s="23" t="str">
        <f>IF('Kohad_33-48'!Q71="","",'Kohad_33-48'!Q71)</f>
        <v>Bye Bye</v>
      </c>
      <c r="C49" s="49">
        <f>IF(IF(OR(B49="",B49="bye bye"),"",VLOOKUP(B49,Paigutus!$D$4:$H$51,4,FALSE))=0,"",IF(OR(B49="",B49="bye bye"),"",VLOOKUP(B49,Paigutus!$D$4:$H$51,4,FALSE)))</f>
      </c>
      <c r="D49" s="49">
        <f>IF(IF(OR(B49="",B49="bye bye"),"",VLOOKUP(B49,Paigutus!$D$4:$H$51,5,FALSE))=0,"",IF(OR(B49="",B49="bye bye"),"",VLOOKUP(B49,Paigutus!$D$4:$H$51,5,FALSE)))</f>
      </c>
    </row>
  </sheetData>
  <sheetProtection/>
  <autoFilter ref="C1:D49"/>
  <printOptions/>
  <pageMargins left="0.75" right="0.75" top="0.46" bottom="0.79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T277"/>
  <sheetViews>
    <sheetView zoomScalePageLayoutView="0" workbookViewId="0" topLeftCell="A1">
      <selection activeCell="N230" sqref="N230"/>
    </sheetView>
  </sheetViews>
  <sheetFormatPr defaultColWidth="9.140625" defaultRowHeight="12.75"/>
  <cols>
    <col min="1" max="1" width="4.140625" style="0" bestFit="1" customWidth="1"/>
    <col min="2" max="19" width="5.7109375" style="0" customWidth="1"/>
    <col min="20" max="20" width="3.57421875" style="0" bestFit="1" customWidth="1"/>
  </cols>
  <sheetData>
    <row r="1" spans="1:20" ht="15">
      <c r="A1" s="82" t="s">
        <v>132</v>
      </c>
      <c r="B1" s="83"/>
      <c r="C1" s="83"/>
      <c r="D1" s="83"/>
      <c r="E1" s="84"/>
      <c r="F1" s="87"/>
      <c r="G1" s="88"/>
      <c r="H1" s="88"/>
      <c r="I1" s="88"/>
      <c r="J1" s="88"/>
      <c r="K1" s="88"/>
      <c r="L1" s="88"/>
      <c r="M1" s="88"/>
      <c r="N1" s="88"/>
      <c r="O1" s="88"/>
      <c r="P1" s="89"/>
      <c r="Q1" s="62" t="s">
        <v>137</v>
      </c>
      <c r="R1" s="62"/>
      <c r="S1" s="62"/>
      <c r="T1" s="63"/>
    </row>
    <row r="2" spans="1:20" ht="12.75">
      <c r="A2" s="85" t="s">
        <v>133</v>
      </c>
      <c r="B2" s="86"/>
      <c r="C2" s="86"/>
      <c r="D2" s="86"/>
      <c r="E2" s="86"/>
      <c r="F2" s="70"/>
      <c r="G2" s="71"/>
      <c r="H2" s="71"/>
      <c r="I2" s="71"/>
      <c r="J2" s="71"/>
      <c r="K2" s="71"/>
      <c r="L2" s="71"/>
      <c r="M2" s="71"/>
      <c r="N2" s="71"/>
      <c r="O2" s="71"/>
      <c r="P2" s="72"/>
      <c r="Q2" s="64" t="s">
        <v>134</v>
      </c>
      <c r="R2" s="64"/>
      <c r="S2" s="64"/>
      <c r="T2" s="65"/>
    </row>
    <row r="3" spans="1:20" ht="12.75">
      <c r="A3" s="37"/>
      <c r="B3" s="81"/>
      <c r="C3" s="81"/>
      <c r="D3" s="81"/>
      <c r="E3" s="38"/>
      <c r="F3" s="73"/>
      <c r="G3" s="74"/>
      <c r="H3" s="74"/>
      <c r="I3" s="74"/>
      <c r="J3" s="74"/>
      <c r="K3" s="74"/>
      <c r="L3" s="74"/>
      <c r="M3" s="74"/>
      <c r="N3" s="74"/>
      <c r="O3" s="74"/>
      <c r="P3" s="75"/>
      <c r="Q3" s="66"/>
      <c r="R3" s="66"/>
      <c r="S3" s="66"/>
      <c r="T3" s="67"/>
    </row>
    <row r="4" spans="1:20" ht="12.75">
      <c r="A4" s="90" t="s">
        <v>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</row>
    <row r="5" spans="1:20" ht="12.75">
      <c r="A5" s="1"/>
      <c r="B5" s="1"/>
      <c r="C5" s="1"/>
      <c r="D5" s="4">
        <v>1</v>
      </c>
      <c r="E5" s="58" t="str">
        <f>VLOOKUP(D5,Paigutus!$A$4:$D$51,4,FALSE)</f>
        <v>Allan Salla</v>
      </c>
      <c r="F5" s="58"/>
      <c r="G5" s="58"/>
      <c r="H5" s="1"/>
      <c r="I5" s="1"/>
      <c r="J5" s="1"/>
      <c r="O5" s="1"/>
      <c r="P5" s="1"/>
      <c r="Q5" s="1"/>
      <c r="R5" s="1"/>
      <c r="S5" s="1"/>
      <c r="T5" s="1"/>
    </row>
    <row r="6" spans="1:20" ht="12.75">
      <c r="A6" s="4">
        <v>32</v>
      </c>
      <c r="B6" s="58" t="str">
        <f>VLOOKUP(A6,Paigutus!$A$4:$D$51,4,FALSE)</f>
        <v>Egle Hiius</v>
      </c>
      <c r="C6" s="58"/>
      <c r="D6" s="58"/>
      <c r="E6" s="1"/>
      <c r="F6" s="1"/>
      <c r="G6" s="5">
        <v>117</v>
      </c>
      <c r="H6" s="59" t="str">
        <f>IF(Mängud!E18="","",Mängud!E18)</f>
        <v>Allan Salla</v>
      </c>
      <c r="I6" s="58"/>
      <c r="J6" s="58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1"/>
      <c r="B7" s="1"/>
      <c r="C7" s="1"/>
      <c r="D7" s="5">
        <v>101</v>
      </c>
      <c r="E7" s="59" t="str">
        <f>IF(Mängud!E2="","",Mängud!E2)</f>
        <v>Raivo Roots</v>
      </c>
      <c r="F7" s="58"/>
      <c r="G7" s="60"/>
      <c r="H7" s="6"/>
      <c r="I7" s="20" t="str">
        <f>IF(Mängud!F18="","",Mängud!F18)</f>
        <v>3:1</v>
      </c>
      <c r="J7" s="5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4">
        <v>33</v>
      </c>
      <c r="B8" s="58" t="str">
        <f>VLOOKUP(A8,Paigutus!$A$4:$D$51,4,FALSE)</f>
        <v>Raivo Roots</v>
      </c>
      <c r="C8" s="58"/>
      <c r="D8" s="60"/>
      <c r="E8" s="6"/>
      <c r="F8" s="20" t="str">
        <f>IF(Mängud!F2="","",Mängud!F2)</f>
        <v>3:0</v>
      </c>
      <c r="G8" s="1"/>
      <c r="H8" s="1"/>
      <c r="I8" s="1"/>
      <c r="J8" s="3">
        <v>149</v>
      </c>
      <c r="K8" s="59" t="str">
        <f>IF(Mängud!E50="","",Mängud!E50)</f>
        <v>Allan Salla</v>
      </c>
      <c r="L8" s="58"/>
      <c r="M8" s="58"/>
      <c r="N8" s="1"/>
      <c r="O8" s="1"/>
      <c r="P8" s="1"/>
      <c r="Q8" s="1"/>
      <c r="R8" s="1"/>
      <c r="S8" s="1"/>
      <c r="T8" s="1"/>
    </row>
    <row r="9" spans="1:20" ht="12.75">
      <c r="A9" s="1"/>
      <c r="B9" s="1"/>
      <c r="C9" s="1"/>
      <c r="D9" s="4">
        <v>16</v>
      </c>
      <c r="E9" s="58" t="str">
        <f>VLOOKUP(D9,Paigutus!$A$4:$D$51,4,FALSE)</f>
        <v>Heikki Sool</v>
      </c>
      <c r="F9" s="58"/>
      <c r="G9" s="58"/>
      <c r="H9" s="1"/>
      <c r="I9" s="1"/>
      <c r="J9" s="3"/>
      <c r="K9" s="6"/>
      <c r="L9" s="20" t="str">
        <f>IF(Mängud!F50="","",Mängud!F50)</f>
        <v>3:1</v>
      </c>
      <c r="M9" s="5"/>
      <c r="N9" s="1"/>
      <c r="O9" s="1"/>
      <c r="P9" s="1"/>
      <c r="Q9" s="1"/>
      <c r="R9" s="1"/>
      <c r="S9" s="1"/>
      <c r="T9" s="1"/>
    </row>
    <row r="10" spans="1:20" ht="12.75">
      <c r="A10" s="4">
        <v>17</v>
      </c>
      <c r="B10" s="58" t="str">
        <f>VLOOKUP(A10,Paigutus!$A$4:$D$51,4,FALSE)</f>
        <v>Marika Kotka</v>
      </c>
      <c r="C10" s="58"/>
      <c r="D10" s="58"/>
      <c r="E10" s="1"/>
      <c r="F10" s="1"/>
      <c r="G10" s="5">
        <v>118</v>
      </c>
      <c r="H10" s="59" t="str">
        <f>IF(Mängud!E19="","",Mängud!E19)</f>
        <v>Heikki Sool</v>
      </c>
      <c r="I10" s="58"/>
      <c r="J10" s="60"/>
      <c r="K10" s="1"/>
      <c r="L10" s="1"/>
      <c r="M10" s="3"/>
      <c r="N10" s="1"/>
      <c r="O10" s="1"/>
      <c r="P10" s="1"/>
      <c r="Q10" s="1"/>
      <c r="R10" s="1"/>
      <c r="S10" s="1"/>
      <c r="T10" s="1"/>
    </row>
    <row r="11" spans="1:20" ht="12.75">
      <c r="A11" s="1"/>
      <c r="B11" s="8"/>
      <c r="C11" s="8"/>
      <c r="D11" s="5">
        <v>102</v>
      </c>
      <c r="E11" s="59" t="str">
        <f>IF(Mängud!E3="","",Mängud!E3)</f>
        <v>Marika Kotka</v>
      </c>
      <c r="F11" s="58"/>
      <c r="G11" s="60"/>
      <c r="H11" s="6"/>
      <c r="I11" s="20" t="str">
        <f>IF(Mängud!F19="","",Mängud!F19)</f>
        <v>3:1</v>
      </c>
      <c r="J11" s="1"/>
      <c r="K11" s="1"/>
      <c r="L11" s="1"/>
      <c r="M11" s="3"/>
      <c r="N11" s="1"/>
      <c r="O11" s="1"/>
      <c r="P11" s="1"/>
      <c r="Q11" s="1"/>
      <c r="R11" s="1"/>
      <c r="S11" s="1"/>
      <c r="T11" s="1"/>
    </row>
    <row r="12" spans="1:20" ht="12.75">
      <c r="A12" s="9">
        <v>48</v>
      </c>
      <c r="B12" s="58" t="str">
        <f>VLOOKUP(A12,Paigutus!$A$4:$D$51,4,FALSE)</f>
        <v>Bye Bye</v>
      </c>
      <c r="C12" s="58"/>
      <c r="D12" s="60"/>
      <c r="E12" s="6"/>
      <c r="F12" s="20" t="str">
        <f>IF(Mängud!F3="","",Mängud!F3)</f>
        <v>w.o.</v>
      </c>
      <c r="G12" s="1"/>
      <c r="H12" s="1"/>
      <c r="I12" s="1"/>
      <c r="J12" s="1"/>
      <c r="K12" s="1"/>
      <c r="L12" s="1"/>
      <c r="M12" s="3">
        <v>173</v>
      </c>
      <c r="N12" s="59" t="str">
        <f>IF(Mängud!E74="","",Mängud!E74)</f>
        <v>Allan Salla</v>
      </c>
      <c r="O12" s="58"/>
      <c r="P12" s="58"/>
      <c r="Q12" s="1"/>
      <c r="R12" s="1"/>
      <c r="S12" s="1"/>
      <c r="T12" s="1"/>
    </row>
    <row r="13" spans="1:20" ht="12.75">
      <c r="A13" s="1"/>
      <c r="B13" s="1"/>
      <c r="C13" s="1"/>
      <c r="D13" s="4">
        <v>9</v>
      </c>
      <c r="E13" s="58" t="str">
        <f>VLOOKUP(D13,Paigutus!$A$4:$D$51,4,FALSE)</f>
        <v>Amanda Hallik</v>
      </c>
      <c r="F13" s="58"/>
      <c r="G13" s="58"/>
      <c r="H13" s="1"/>
      <c r="I13" s="1"/>
      <c r="J13" s="1"/>
      <c r="K13" s="1"/>
      <c r="L13" s="1"/>
      <c r="M13" s="3"/>
      <c r="N13" s="6"/>
      <c r="O13" s="20" t="str">
        <f>IF(Mängud!F74="","",Mängud!F74)</f>
        <v>3:0</v>
      </c>
      <c r="P13" s="5"/>
      <c r="Q13" s="1"/>
      <c r="R13" s="1"/>
      <c r="S13" s="1"/>
      <c r="T13" s="1"/>
    </row>
    <row r="14" spans="1:20" ht="12.75">
      <c r="A14" s="4">
        <v>24</v>
      </c>
      <c r="B14" s="58" t="str">
        <f>VLOOKUP(A14,Paigutus!$A$4:$D$51,4,FALSE)</f>
        <v>Aleksandr Sokirjanski</v>
      </c>
      <c r="C14" s="58"/>
      <c r="D14" s="58"/>
      <c r="E14" s="1"/>
      <c r="F14" s="1"/>
      <c r="G14" s="5">
        <v>119</v>
      </c>
      <c r="H14" s="59" t="str">
        <f>IF(Mängud!E20="","",Mängud!E20)</f>
        <v>Amanda Hallik</v>
      </c>
      <c r="I14" s="58"/>
      <c r="J14" s="58"/>
      <c r="K14" s="1"/>
      <c r="L14" s="1"/>
      <c r="M14" s="3"/>
      <c r="N14" s="1"/>
      <c r="O14" s="1"/>
      <c r="P14" s="3"/>
      <c r="Q14" s="1"/>
      <c r="R14" s="1"/>
      <c r="S14" s="1"/>
      <c r="T14" s="1"/>
    </row>
    <row r="15" spans="1:20" ht="12.75">
      <c r="A15" s="1"/>
      <c r="B15" s="1"/>
      <c r="C15" s="1"/>
      <c r="D15" s="5">
        <v>103</v>
      </c>
      <c r="E15" s="59" t="str">
        <f>IF(Mängud!E4="","",Mängud!E4)</f>
        <v>Aleksandr Sokirjanski</v>
      </c>
      <c r="F15" s="58"/>
      <c r="G15" s="60"/>
      <c r="H15" s="6"/>
      <c r="I15" s="20" t="str">
        <f>IF(Mängud!F20="","",Mängud!F20)</f>
        <v>3:0</v>
      </c>
      <c r="J15" s="5"/>
      <c r="K15" s="1"/>
      <c r="L15" s="1"/>
      <c r="M15" s="3"/>
      <c r="N15" s="1"/>
      <c r="O15" s="1"/>
      <c r="P15" s="3"/>
      <c r="Q15" s="1"/>
      <c r="R15" s="1"/>
      <c r="S15" s="1"/>
      <c r="T15" s="1"/>
    </row>
    <row r="16" spans="1:20" ht="12.75">
      <c r="A16" s="4">
        <v>41</v>
      </c>
      <c r="B16" s="58" t="str">
        <f>VLOOKUP(A16,Paigutus!$A$4:$D$51,4,FALSE)</f>
        <v>Andi Maasalu</v>
      </c>
      <c r="C16" s="58"/>
      <c r="D16" s="60"/>
      <c r="E16" s="6"/>
      <c r="F16" s="20" t="str">
        <f>IF(Mängud!F4="","",Mängud!F4)</f>
        <v>3:1</v>
      </c>
      <c r="G16" s="1"/>
      <c r="H16" s="1"/>
      <c r="I16" s="1"/>
      <c r="J16" s="3">
        <v>150</v>
      </c>
      <c r="K16" s="59" t="str">
        <f>IF(Mängud!E51="","",Mängud!E51)</f>
        <v>Jaanus Lokotar</v>
      </c>
      <c r="L16" s="58"/>
      <c r="M16" s="60"/>
      <c r="N16" s="1"/>
      <c r="O16" s="1"/>
      <c r="P16" s="3"/>
      <c r="Q16" s="1"/>
      <c r="R16" s="1"/>
      <c r="S16" s="1"/>
      <c r="T16" s="1"/>
    </row>
    <row r="17" spans="1:20" ht="12.75">
      <c r="A17" s="1"/>
      <c r="B17" s="1"/>
      <c r="C17" s="1"/>
      <c r="D17" s="4">
        <v>8</v>
      </c>
      <c r="E17" s="58" t="str">
        <f>VLOOKUP(D17,Paigutus!$A$4:$D$51,4,FALSE)</f>
        <v>Jaanus Lokotar</v>
      </c>
      <c r="F17" s="58"/>
      <c r="G17" s="58"/>
      <c r="H17" s="1"/>
      <c r="I17" s="1"/>
      <c r="J17" s="3"/>
      <c r="K17" s="6"/>
      <c r="L17" s="20" t="str">
        <f>IF(Mängud!F51="","",Mängud!F51)</f>
        <v>3:1</v>
      </c>
      <c r="M17" s="1"/>
      <c r="N17" s="1"/>
      <c r="O17" s="1"/>
      <c r="P17" s="3"/>
      <c r="Q17" s="1"/>
      <c r="R17" s="1"/>
      <c r="S17" s="1"/>
      <c r="T17" s="1"/>
    </row>
    <row r="18" spans="1:20" ht="12.75">
      <c r="A18" s="4">
        <v>25</v>
      </c>
      <c r="B18" s="58" t="str">
        <f>VLOOKUP(A18,Paigutus!$A$4:$D$51,4,FALSE)</f>
        <v>Ene Laur</v>
      </c>
      <c r="C18" s="58"/>
      <c r="D18" s="58"/>
      <c r="E18" s="1"/>
      <c r="F18" s="1"/>
      <c r="G18" s="5">
        <v>120</v>
      </c>
      <c r="H18" s="59" t="str">
        <f>IF(Mängud!E21="","",Mängud!E21)</f>
        <v>Jaanus Lokotar</v>
      </c>
      <c r="I18" s="58"/>
      <c r="J18" s="60"/>
      <c r="K18" s="1"/>
      <c r="L18" s="1"/>
      <c r="M18" s="1"/>
      <c r="N18" s="1"/>
      <c r="O18" s="1"/>
      <c r="P18" s="3"/>
      <c r="Q18" s="1"/>
      <c r="R18" s="1"/>
      <c r="S18" s="1"/>
      <c r="T18" s="1"/>
    </row>
    <row r="19" spans="1:20" ht="12.75">
      <c r="A19" s="1"/>
      <c r="B19" s="1"/>
      <c r="C19" s="1"/>
      <c r="D19" s="5">
        <v>104</v>
      </c>
      <c r="E19" s="59" t="str">
        <f>IF(Mängud!E5="","",Mängud!E5)</f>
        <v>Riho Strazev</v>
      </c>
      <c r="F19" s="58"/>
      <c r="G19" s="60"/>
      <c r="H19" s="6"/>
      <c r="I19" s="20" t="str">
        <f>IF(Mängud!F21="","",Mängud!F21)</f>
        <v>3:1</v>
      </c>
      <c r="J19" s="1"/>
      <c r="K19" s="1"/>
      <c r="L19" s="1"/>
      <c r="M19" s="1"/>
      <c r="N19" s="1"/>
      <c r="O19" s="1"/>
      <c r="P19" s="3"/>
      <c r="Q19" s="1"/>
      <c r="R19" s="1"/>
      <c r="S19" s="1"/>
      <c r="T19" s="1"/>
    </row>
    <row r="20" spans="1:20" ht="12.75">
      <c r="A20" s="4">
        <v>40</v>
      </c>
      <c r="B20" s="58" t="str">
        <f>VLOOKUP(A20,Paigutus!$A$4:$D$51,4,FALSE)</f>
        <v>Riho Strazev</v>
      </c>
      <c r="C20" s="58"/>
      <c r="D20" s="60"/>
      <c r="E20" s="6"/>
      <c r="F20" s="20" t="str">
        <f>IF(Mängud!F5="","",Mängud!F5)</f>
        <v>3:0</v>
      </c>
      <c r="G20" s="1"/>
      <c r="H20" s="1"/>
      <c r="I20" s="1"/>
      <c r="J20" s="1"/>
      <c r="K20" s="1"/>
      <c r="L20" s="1"/>
      <c r="M20" s="1"/>
      <c r="N20" s="1"/>
      <c r="O20" s="1"/>
      <c r="P20" s="3">
        <v>205</v>
      </c>
      <c r="Q20" s="59" t="str">
        <f>IF(Mängud!E106="","",Mängud!E106)</f>
        <v>Allan Salla</v>
      </c>
      <c r="R20" s="58"/>
      <c r="S20" s="58"/>
      <c r="T20" s="1"/>
    </row>
    <row r="21" spans="1:20" ht="12.75">
      <c r="A21" s="1"/>
      <c r="B21" s="1"/>
      <c r="C21" s="1"/>
      <c r="D21" s="4">
        <v>5</v>
      </c>
      <c r="E21" s="58" t="str">
        <f>VLOOKUP(D21,Paigutus!$A$4:$D$51,4,FALSE)</f>
        <v>Heino Kruusement</v>
      </c>
      <c r="F21" s="58"/>
      <c r="G21" s="58"/>
      <c r="H21" s="1"/>
      <c r="I21" s="1"/>
      <c r="J21" s="1"/>
      <c r="K21" s="1"/>
      <c r="L21" s="1"/>
      <c r="M21" s="1"/>
      <c r="N21" s="1"/>
      <c r="O21" s="1"/>
      <c r="P21" s="3"/>
      <c r="Q21" s="6"/>
      <c r="R21" s="20" t="str">
        <f>IF(Mängud!F106="","",Mängud!F106)</f>
        <v>3:0</v>
      </c>
      <c r="S21" s="5"/>
      <c r="T21" s="1"/>
    </row>
    <row r="22" spans="1:20" ht="12.75">
      <c r="A22" s="4">
        <v>28</v>
      </c>
      <c r="B22" s="58" t="str">
        <f>VLOOKUP(A22,Paigutus!$A$4:$D$51,4,FALSE)</f>
        <v>Anatoli Zapunov</v>
      </c>
      <c r="C22" s="58"/>
      <c r="D22" s="58"/>
      <c r="E22" s="1"/>
      <c r="F22" s="1"/>
      <c r="G22" s="5">
        <v>121</v>
      </c>
      <c r="H22" s="59" t="str">
        <f>IF(Mängud!E22="","",Mängud!E22)</f>
        <v>Heino Kruusement</v>
      </c>
      <c r="I22" s="58"/>
      <c r="J22" s="58"/>
      <c r="K22" s="1"/>
      <c r="L22" s="1"/>
      <c r="M22" s="1"/>
      <c r="N22" s="1"/>
      <c r="O22" s="1"/>
      <c r="P22" s="3"/>
      <c r="Q22" s="1"/>
      <c r="R22" s="1"/>
      <c r="S22" s="3"/>
      <c r="T22" s="1"/>
    </row>
    <row r="23" spans="1:20" ht="12.75">
      <c r="A23" s="1"/>
      <c r="B23" s="1"/>
      <c r="C23" s="1"/>
      <c r="D23" s="5">
        <v>105</v>
      </c>
      <c r="E23" s="59" t="str">
        <f>IF(Mängud!E6="","",Mängud!E6)</f>
        <v>Anatoli Zapunov</v>
      </c>
      <c r="F23" s="58"/>
      <c r="G23" s="60"/>
      <c r="H23" s="6"/>
      <c r="I23" s="20" t="str">
        <f>IF(Mängud!F22="","",Mängud!F22)</f>
        <v>3:0</v>
      </c>
      <c r="J23" s="5"/>
      <c r="K23" s="1"/>
      <c r="L23" s="1"/>
      <c r="M23" s="1"/>
      <c r="N23" s="1"/>
      <c r="O23" s="1"/>
      <c r="P23" s="3"/>
      <c r="Q23" s="1"/>
      <c r="R23" s="1"/>
      <c r="S23" s="3"/>
      <c r="T23" s="1"/>
    </row>
    <row r="24" spans="1:20" ht="12.75">
      <c r="A24" s="4">
        <v>37</v>
      </c>
      <c r="B24" s="58" t="str">
        <f>VLOOKUP(A24,Paigutus!$A$4:$D$51,4,FALSE)</f>
        <v>Erika Seffer-müller</v>
      </c>
      <c r="C24" s="58"/>
      <c r="D24" s="60"/>
      <c r="E24" s="6"/>
      <c r="F24" s="20" t="str">
        <f>IF(Mängud!F6="","",Mängud!F6)</f>
        <v>3:0</v>
      </c>
      <c r="G24" s="1"/>
      <c r="H24" s="1"/>
      <c r="I24" s="1"/>
      <c r="J24" s="3">
        <v>151</v>
      </c>
      <c r="K24" s="59" t="str">
        <f>IF(Mängud!E52="","",Mängud!E52)</f>
        <v>Heino Kruusement</v>
      </c>
      <c r="L24" s="58"/>
      <c r="M24" s="58"/>
      <c r="N24" s="1"/>
      <c r="O24" s="1"/>
      <c r="P24" s="3"/>
      <c r="Q24" s="1"/>
      <c r="R24" s="1"/>
      <c r="S24" s="3"/>
      <c r="T24" s="1"/>
    </row>
    <row r="25" spans="1:20" ht="12.75">
      <c r="A25" s="1"/>
      <c r="B25" s="1"/>
      <c r="C25" s="1"/>
      <c r="D25" s="4">
        <v>12</v>
      </c>
      <c r="E25" s="58" t="str">
        <f>VLOOKUP(D25,Paigutus!$A$4:$D$51,4,FALSE)</f>
        <v>Ain Raid</v>
      </c>
      <c r="F25" s="58"/>
      <c r="G25" s="58"/>
      <c r="H25" s="1"/>
      <c r="I25" s="1"/>
      <c r="J25" s="3"/>
      <c r="K25" s="6"/>
      <c r="L25" s="20" t="str">
        <f>IF(Mängud!F52="","",Mängud!F52)</f>
        <v>3:0</v>
      </c>
      <c r="M25" s="5"/>
      <c r="N25" s="1"/>
      <c r="O25" s="1"/>
      <c r="P25" s="3"/>
      <c r="Q25" s="1"/>
      <c r="R25" s="1"/>
      <c r="S25" s="3"/>
      <c r="T25" s="1"/>
    </row>
    <row r="26" spans="1:20" ht="12.75">
      <c r="A26" s="4">
        <v>21</v>
      </c>
      <c r="B26" s="58" t="str">
        <f>VLOOKUP(A26,Paigutus!$A$4:$D$51,4,FALSE)</f>
        <v>Enrico Kozintsev</v>
      </c>
      <c r="C26" s="58"/>
      <c r="D26" s="58"/>
      <c r="E26" s="1"/>
      <c r="F26" s="1"/>
      <c r="G26" s="5">
        <v>122</v>
      </c>
      <c r="H26" s="59" t="str">
        <f>IF(Mängud!E23="","",Mängud!E23)</f>
        <v>Ain Raid</v>
      </c>
      <c r="I26" s="58"/>
      <c r="J26" s="60"/>
      <c r="K26" s="1"/>
      <c r="L26" s="1"/>
      <c r="M26" s="3"/>
      <c r="N26" s="1"/>
      <c r="O26" s="1"/>
      <c r="P26" s="3"/>
      <c r="Q26" s="1"/>
      <c r="R26" s="1"/>
      <c r="S26" s="3"/>
      <c r="T26" s="1"/>
    </row>
    <row r="27" spans="1:20" ht="12.75">
      <c r="A27" s="1"/>
      <c r="B27" s="1"/>
      <c r="C27" s="1"/>
      <c r="D27" s="5">
        <v>106</v>
      </c>
      <c r="E27" s="59" t="str">
        <f>IF(Mängud!E7="","",Mängud!E7)</f>
        <v>Enrico Kozintsev</v>
      </c>
      <c r="F27" s="58"/>
      <c r="G27" s="60"/>
      <c r="H27" s="6"/>
      <c r="I27" s="20" t="str">
        <f>IF(Mängud!F23="","",Mängud!F23)</f>
        <v>3:0</v>
      </c>
      <c r="J27" s="1"/>
      <c r="K27" s="1"/>
      <c r="L27" s="1"/>
      <c r="M27" s="3"/>
      <c r="N27" s="1"/>
      <c r="O27" s="1"/>
      <c r="P27" s="3"/>
      <c r="Q27" s="1"/>
      <c r="R27" s="1"/>
      <c r="S27" s="3"/>
      <c r="T27" s="1"/>
    </row>
    <row r="28" spans="1:20" ht="12.75">
      <c r="A28" s="4">
        <v>44</v>
      </c>
      <c r="B28" s="58" t="str">
        <f>VLOOKUP(A28,Paigutus!$A$4:$D$51,4,FALSE)</f>
        <v>Bye Bye</v>
      </c>
      <c r="C28" s="58"/>
      <c r="D28" s="60"/>
      <c r="E28" s="6"/>
      <c r="F28" s="20" t="str">
        <f>IF(Mängud!F7="","",Mängud!F7)</f>
        <v>w.o.</v>
      </c>
      <c r="G28" s="1"/>
      <c r="H28" s="1"/>
      <c r="I28" s="1"/>
      <c r="J28" s="1"/>
      <c r="K28" s="1"/>
      <c r="L28" s="1"/>
      <c r="M28" s="3">
        <v>174</v>
      </c>
      <c r="N28" s="59" t="str">
        <f>IF(Mängud!E75="","",Mängud!E75)</f>
        <v>Heino Kruusement</v>
      </c>
      <c r="O28" s="58"/>
      <c r="P28" s="60"/>
      <c r="Q28" s="1"/>
      <c r="R28" s="1"/>
      <c r="S28" s="3"/>
      <c r="T28" s="1"/>
    </row>
    <row r="29" spans="1:20" ht="12.75">
      <c r="A29" s="1"/>
      <c r="B29" s="1"/>
      <c r="C29" s="1"/>
      <c r="D29" s="4">
        <v>13</v>
      </c>
      <c r="E29" s="58" t="str">
        <f>VLOOKUP(D29,Paigutus!$A$4:$D$51,4,FALSE)</f>
        <v>Sandra Prikk</v>
      </c>
      <c r="F29" s="58"/>
      <c r="G29" s="58"/>
      <c r="H29" s="1"/>
      <c r="I29" s="1"/>
      <c r="J29" s="1"/>
      <c r="K29" s="1"/>
      <c r="L29" s="1"/>
      <c r="M29" s="3"/>
      <c r="N29" s="6"/>
      <c r="O29" s="20" t="str">
        <f>IF(Mängud!F75="","",Mängud!F75)</f>
        <v>3:0</v>
      </c>
      <c r="P29" s="1"/>
      <c r="Q29" s="1"/>
      <c r="R29" s="1"/>
      <c r="S29" s="3"/>
      <c r="T29" s="1"/>
    </row>
    <row r="30" spans="1:20" ht="12.75">
      <c r="A30" s="4">
        <v>20</v>
      </c>
      <c r="B30" s="58" t="str">
        <f>VLOOKUP(A30,Paigutus!$A$4:$D$51,4,FALSE)</f>
        <v>Arvi Merigan</v>
      </c>
      <c r="C30" s="58"/>
      <c r="D30" s="58"/>
      <c r="E30" s="1"/>
      <c r="F30" s="1"/>
      <c r="G30" s="5">
        <v>123</v>
      </c>
      <c r="H30" s="59" t="str">
        <f>IF(Mängud!E24="","",Mängud!E24)</f>
        <v>Arvi Merigan</v>
      </c>
      <c r="I30" s="58"/>
      <c r="J30" s="58"/>
      <c r="K30" s="1"/>
      <c r="L30" s="1"/>
      <c r="M30" s="3"/>
      <c r="N30" s="1"/>
      <c r="O30" s="1"/>
      <c r="P30" s="1"/>
      <c r="Q30" s="1"/>
      <c r="R30" s="1"/>
      <c r="S30" s="3"/>
      <c r="T30" s="1"/>
    </row>
    <row r="31" spans="1:20" ht="12.75">
      <c r="A31" s="1"/>
      <c r="B31" s="1"/>
      <c r="C31" s="1"/>
      <c r="D31" s="5">
        <v>107</v>
      </c>
      <c r="E31" s="59" t="str">
        <f>IF(Mängud!E8="","",Mängud!E8)</f>
        <v>Arvi Merigan</v>
      </c>
      <c r="F31" s="58"/>
      <c r="G31" s="60"/>
      <c r="H31" s="6"/>
      <c r="I31" s="20" t="str">
        <f>IF(Mängud!F24="","",Mängud!F24)</f>
        <v>3:1</v>
      </c>
      <c r="J31" s="5"/>
      <c r="K31" s="1"/>
      <c r="L31" s="1"/>
      <c r="M31" s="3"/>
      <c r="N31" s="1"/>
      <c r="O31" s="1"/>
      <c r="P31" s="1"/>
      <c r="Q31" s="1"/>
      <c r="R31" s="1"/>
      <c r="S31" s="3"/>
      <c r="T31" s="1"/>
    </row>
    <row r="32" spans="1:20" ht="12.75">
      <c r="A32" s="4">
        <v>45</v>
      </c>
      <c r="B32" s="58" t="str">
        <f>VLOOKUP(A32,Paigutus!$A$4:$D$51,4,FALSE)</f>
        <v>Bye Bye</v>
      </c>
      <c r="C32" s="58"/>
      <c r="D32" s="60"/>
      <c r="E32" s="6"/>
      <c r="F32" s="20" t="str">
        <f>IF(Mängud!F8="","",Mängud!F8)</f>
        <v>w.o.</v>
      </c>
      <c r="G32" s="1"/>
      <c r="H32" s="1"/>
      <c r="I32" s="1"/>
      <c r="J32" s="3">
        <v>152</v>
      </c>
      <c r="K32" s="59" t="str">
        <f>IF(Mängud!E53="","",Mängud!E53)</f>
        <v>Imre Korsen</v>
      </c>
      <c r="L32" s="58"/>
      <c r="M32" s="60"/>
      <c r="N32" s="1"/>
      <c r="O32" s="1"/>
      <c r="P32" s="1"/>
      <c r="Q32" s="1"/>
      <c r="R32" s="1"/>
      <c r="S32" s="3"/>
      <c r="T32" s="1"/>
    </row>
    <row r="33" spans="1:20" ht="12.75">
      <c r="A33" s="1"/>
      <c r="B33" s="1"/>
      <c r="C33" s="1"/>
      <c r="D33" s="4">
        <v>4</v>
      </c>
      <c r="E33" s="58" t="str">
        <f>VLOOKUP(D33,Paigutus!$A$4:$D$51,4,FALSE)</f>
        <v>Imre Korsen</v>
      </c>
      <c r="F33" s="58"/>
      <c r="G33" s="58"/>
      <c r="H33" s="1"/>
      <c r="I33" s="1"/>
      <c r="J33" s="3"/>
      <c r="K33" s="6"/>
      <c r="L33" s="20" t="str">
        <f>IF(Mängud!F53="","",Mängud!F53)</f>
        <v>3:2</v>
      </c>
      <c r="M33" s="1"/>
      <c r="N33" s="1"/>
      <c r="O33" s="1"/>
      <c r="P33" s="1"/>
      <c r="Q33" s="1"/>
      <c r="R33" s="1"/>
      <c r="S33" s="3"/>
      <c r="T33" s="1"/>
    </row>
    <row r="34" spans="1:20" ht="12.75">
      <c r="A34" s="4">
        <v>29</v>
      </c>
      <c r="B34" s="58" t="str">
        <f>VLOOKUP(A34,Paigutus!$A$4:$D$51,4,FALSE)</f>
        <v>Mati Türk</v>
      </c>
      <c r="C34" s="58"/>
      <c r="D34" s="58"/>
      <c r="E34" s="1"/>
      <c r="F34" s="1"/>
      <c r="G34" s="5">
        <v>124</v>
      </c>
      <c r="H34" s="59" t="str">
        <f>IF(Mängud!E25="","",Mängud!E25)</f>
        <v>Imre Korsen</v>
      </c>
      <c r="I34" s="58"/>
      <c r="J34" s="60"/>
      <c r="K34" s="1"/>
      <c r="L34" s="1"/>
      <c r="M34" s="1"/>
      <c r="N34" s="1"/>
      <c r="O34" s="1"/>
      <c r="P34" s="1"/>
      <c r="Q34" s="1"/>
      <c r="R34" s="1"/>
      <c r="S34" s="3"/>
      <c r="T34" s="1"/>
    </row>
    <row r="35" spans="1:20" ht="12.75">
      <c r="A35" s="1"/>
      <c r="B35" s="1"/>
      <c r="C35" s="1"/>
      <c r="D35" s="5">
        <v>108</v>
      </c>
      <c r="E35" s="59" t="str">
        <f>IF(Mängud!E9="","",Mängud!E9)</f>
        <v>Mati Türk</v>
      </c>
      <c r="F35" s="58"/>
      <c r="G35" s="60"/>
      <c r="H35" s="6"/>
      <c r="I35" s="20" t="str">
        <f>IF(Mängud!F25="","",Mängud!F25)</f>
        <v>3:0</v>
      </c>
      <c r="J35" s="1"/>
      <c r="K35" s="1"/>
      <c r="L35" s="1"/>
      <c r="M35" s="1"/>
      <c r="N35" s="1"/>
      <c r="O35" s="1"/>
      <c r="P35" s="1"/>
      <c r="Q35" s="1"/>
      <c r="R35" s="1"/>
      <c r="S35" s="3"/>
      <c r="T35" s="1"/>
    </row>
    <row r="36" spans="1:20" ht="12.75">
      <c r="A36" s="4">
        <v>36</v>
      </c>
      <c r="B36" s="58" t="str">
        <f>VLOOKUP(A36,Paigutus!$A$4:$D$51,4,FALSE)</f>
        <v>Anneli Mälksoo</v>
      </c>
      <c r="C36" s="58"/>
      <c r="D36" s="60"/>
      <c r="E36" s="6"/>
      <c r="F36" s="20" t="str">
        <f>IF(Mängud!F9="","",Mängud!F9)</f>
        <v>3:1</v>
      </c>
      <c r="G36" s="1"/>
      <c r="H36" s="1"/>
      <c r="I36" s="1"/>
      <c r="J36" s="1"/>
      <c r="K36" s="1"/>
      <c r="L36" s="1"/>
      <c r="M36" s="1"/>
      <c r="N36" s="1"/>
      <c r="O36" s="1"/>
      <c r="P36" s="10" t="s">
        <v>5</v>
      </c>
      <c r="Q36" s="58" t="str">
        <f>IF(Mängud!E136="","",Mängud!E136)</f>
        <v>Allan Salla</v>
      </c>
      <c r="R36" s="58"/>
      <c r="S36" s="60"/>
      <c r="T36" s="14">
        <v>235</v>
      </c>
    </row>
    <row r="37" spans="1:20" ht="12.75">
      <c r="A37" s="1"/>
      <c r="B37" s="1"/>
      <c r="C37" s="1"/>
      <c r="D37" s="4">
        <v>3</v>
      </c>
      <c r="E37" s="58" t="str">
        <f>VLOOKUP(D37,Paigutus!$A$4:$D$51,4,FALSE)</f>
        <v>Vladyslav Rybachok</v>
      </c>
      <c r="F37" s="58"/>
      <c r="G37" s="58"/>
      <c r="H37" s="1"/>
      <c r="I37" s="1"/>
      <c r="J37" s="1"/>
      <c r="K37" s="1"/>
      <c r="L37" s="1"/>
      <c r="M37" s="1"/>
      <c r="N37" s="1"/>
      <c r="O37" s="1"/>
      <c r="P37" s="1"/>
      <c r="Q37" s="6"/>
      <c r="R37" s="20" t="str">
        <f>IF(Mängud!F136="","",Mängud!F136)</f>
        <v>3:1</v>
      </c>
      <c r="S37" s="5"/>
      <c r="T37" s="1"/>
    </row>
    <row r="38" spans="1:20" ht="12.75">
      <c r="A38" s="4">
        <v>30</v>
      </c>
      <c r="B38" s="58" t="str">
        <f>VLOOKUP(A38,Paigutus!$A$4:$D$51,4,FALSE)</f>
        <v>Aleksander Tuhkanen</v>
      </c>
      <c r="C38" s="58"/>
      <c r="D38" s="58"/>
      <c r="E38" s="1"/>
      <c r="F38" s="1"/>
      <c r="G38" s="5">
        <v>125</v>
      </c>
      <c r="H38" s="59" t="str">
        <f>IF(Mängud!E26="","",Mängud!E26)</f>
        <v>Vladyslav Rybachok</v>
      </c>
      <c r="I38" s="58"/>
      <c r="J38" s="58"/>
      <c r="K38" s="1"/>
      <c r="L38" s="1"/>
      <c r="M38" s="1"/>
      <c r="N38" s="1"/>
      <c r="O38" s="1"/>
      <c r="P38" s="1"/>
      <c r="Q38" s="1"/>
      <c r="R38" s="1"/>
      <c r="S38" s="3"/>
      <c r="T38" s="1"/>
    </row>
    <row r="39" spans="1:20" ht="12.75">
      <c r="A39" s="1"/>
      <c r="B39" s="1"/>
      <c r="C39" s="1"/>
      <c r="D39" s="5">
        <v>109</v>
      </c>
      <c r="E39" s="59" t="str">
        <f>IF(Mängud!E10="","",Mängud!E10)</f>
        <v>Neverly Lukas</v>
      </c>
      <c r="F39" s="58"/>
      <c r="G39" s="60"/>
      <c r="H39" s="6"/>
      <c r="I39" s="20" t="str">
        <f>IF(Mängud!F26="","",Mängud!F26)</f>
        <v>3:0</v>
      </c>
      <c r="J39" s="5"/>
      <c r="K39" s="1"/>
      <c r="L39" s="1"/>
      <c r="M39" s="1"/>
      <c r="N39" s="1"/>
      <c r="O39" s="1"/>
      <c r="P39" s="1"/>
      <c r="Q39" s="1"/>
      <c r="R39" s="1"/>
      <c r="S39" s="3"/>
      <c r="T39" s="1"/>
    </row>
    <row r="40" spans="1:20" ht="12.75">
      <c r="A40" s="4">
        <v>35</v>
      </c>
      <c r="B40" s="58" t="str">
        <f>VLOOKUP(A40,Paigutus!$A$4:$D$51,4,FALSE)</f>
        <v>Neverly Lukas</v>
      </c>
      <c r="C40" s="58"/>
      <c r="D40" s="60"/>
      <c r="E40" s="6"/>
      <c r="F40" s="20" t="str">
        <f>IF(Mängud!F10="","",Mängud!F10)</f>
        <v>3:2</v>
      </c>
      <c r="G40" s="1"/>
      <c r="H40" s="1"/>
      <c r="I40" s="1"/>
      <c r="J40" s="3">
        <v>153</v>
      </c>
      <c r="K40" s="59" t="str">
        <f>IF(Mängud!E54="","",Mängud!E54)</f>
        <v>Vladyslav Rybachok</v>
      </c>
      <c r="L40" s="58"/>
      <c r="M40" s="58"/>
      <c r="N40" s="1"/>
      <c r="O40" s="1"/>
      <c r="P40" s="1"/>
      <c r="Q40" s="1"/>
      <c r="R40" s="1"/>
      <c r="S40" s="3"/>
      <c r="T40" s="1"/>
    </row>
    <row r="41" spans="1:20" ht="12.75">
      <c r="A41" s="1"/>
      <c r="B41" s="1"/>
      <c r="C41" s="1"/>
      <c r="D41" s="4">
        <v>14</v>
      </c>
      <c r="E41" s="58" t="str">
        <f>VLOOKUP(D41,Paigutus!$A$4:$D$51,4,FALSE)</f>
        <v>Raigo Rommot</v>
      </c>
      <c r="F41" s="58"/>
      <c r="G41" s="58"/>
      <c r="H41" s="1"/>
      <c r="I41" s="1"/>
      <c r="J41" s="3"/>
      <c r="K41" s="6"/>
      <c r="L41" s="20" t="str">
        <f>IF(Mängud!F54="","",Mängud!F54)</f>
        <v>3:0</v>
      </c>
      <c r="M41" s="5"/>
      <c r="N41" s="1"/>
      <c r="O41" s="1"/>
      <c r="P41" s="1"/>
      <c r="Q41" s="1"/>
      <c r="R41" s="1"/>
      <c r="S41" s="3"/>
      <c r="T41" s="1"/>
    </row>
    <row r="42" spans="1:20" ht="12.75">
      <c r="A42" s="4">
        <v>19</v>
      </c>
      <c r="B42" s="58" t="str">
        <f>VLOOKUP(A42,Paigutus!$A$4:$D$51,4,FALSE)</f>
        <v>Kristi Ernits</v>
      </c>
      <c r="C42" s="58"/>
      <c r="D42" s="58"/>
      <c r="E42" s="1"/>
      <c r="F42" s="1"/>
      <c r="G42" s="5">
        <v>126</v>
      </c>
      <c r="H42" s="59" t="str">
        <f>IF(Mängud!E27="","",Mängud!E27)</f>
        <v>Kristi Ernits</v>
      </c>
      <c r="I42" s="58"/>
      <c r="J42" s="60"/>
      <c r="K42" s="1"/>
      <c r="L42" s="1"/>
      <c r="M42" s="3"/>
      <c r="N42" s="1"/>
      <c r="O42" s="1"/>
      <c r="P42" s="1"/>
      <c r="Q42" s="1"/>
      <c r="R42" s="1"/>
      <c r="S42" s="3"/>
      <c r="T42" s="1"/>
    </row>
    <row r="43" spans="1:20" ht="12.75">
      <c r="A43" s="11"/>
      <c r="B43" s="1"/>
      <c r="C43" s="1"/>
      <c r="D43" s="5">
        <v>110</v>
      </c>
      <c r="E43" s="59" t="str">
        <f>IF(Mängud!E11="","",Mängud!E11)</f>
        <v>Kristi Ernits</v>
      </c>
      <c r="F43" s="58"/>
      <c r="G43" s="60"/>
      <c r="H43" s="6"/>
      <c r="I43" s="20" t="str">
        <f>IF(Mängud!F27="","",Mängud!F27)</f>
        <v>3:2</v>
      </c>
      <c r="J43" s="1"/>
      <c r="K43" s="1"/>
      <c r="L43" s="1"/>
      <c r="M43" s="3"/>
      <c r="N43" s="1"/>
      <c r="O43" s="1"/>
      <c r="P43" s="1"/>
      <c r="Q43" s="1"/>
      <c r="R43" s="1"/>
      <c r="S43" s="3"/>
      <c r="T43" s="1"/>
    </row>
    <row r="44" spans="1:20" ht="12.75">
      <c r="A44" s="4">
        <v>46</v>
      </c>
      <c r="B44" s="58" t="str">
        <f>VLOOKUP(A44,Paigutus!$A$4:$D$51,4,FALSE)</f>
        <v>Bye Bye</v>
      </c>
      <c r="C44" s="58"/>
      <c r="D44" s="60"/>
      <c r="E44" s="6"/>
      <c r="F44" s="20" t="str">
        <f>IF(Mängud!F11="","",Mängud!F11)</f>
        <v>w.o.</v>
      </c>
      <c r="G44" s="1"/>
      <c r="H44" s="1"/>
      <c r="I44" s="1"/>
      <c r="J44" s="1"/>
      <c r="K44" s="1"/>
      <c r="L44" s="1"/>
      <c r="M44" s="3">
        <v>175</v>
      </c>
      <c r="N44" s="59" t="str">
        <f>IF(Mängud!E76="","",Mängud!E76)</f>
        <v>Eduard Virkunen</v>
      </c>
      <c r="O44" s="58"/>
      <c r="P44" s="58"/>
      <c r="Q44" s="1"/>
      <c r="R44" s="1"/>
      <c r="S44" s="3"/>
      <c r="T44" s="1"/>
    </row>
    <row r="45" spans="1:20" ht="12.75">
      <c r="A45" s="1"/>
      <c r="B45" s="1"/>
      <c r="C45" s="1"/>
      <c r="D45" s="4">
        <v>11</v>
      </c>
      <c r="E45" s="58" t="str">
        <f>VLOOKUP(D45,Paigutus!$A$4:$D$51,4,FALSE)</f>
        <v>Kalju Kalda</v>
      </c>
      <c r="F45" s="58"/>
      <c r="G45" s="58"/>
      <c r="H45" s="1"/>
      <c r="I45" s="1"/>
      <c r="J45" s="1"/>
      <c r="K45" s="1"/>
      <c r="L45" s="1"/>
      <c r="M45" s="3"/>
      <c r="N45" s="6"/>
      <c r="O45" s="20" t="str">
        <f>IF(Mängud!F76="","",Mängud!F76)</f>
        <v>3:0</v>
      </c>
      <c r="P45" s="5"/>
      <c r="Q45" s="1"/>
      <c r="R45" s="1"/>
      <c r="S45" s="3"/>
      <c r="T45" s="1"/>
    </row>
    <row r="46" spans="1:20" ht="12.75">
      <c r="A46" s="4">
        <v>22</v>
      </c>
      <c r="B46" s="58" t="str">
        <f>VLOOKUP(A46,Paigutus!$A$4:$D$51,4,FALSE)</f>
        <v>Alex Rahuoja</v>
      </c>
      <c r="C46" s="58"/>
      <c r="D46" s="58"/>
      <c r="E46" s="1"/>
      <c r="F46" s="1"/>
      <c r="G46" s="5">
        <v>127</v>
      </c>
      <c r="H46" s="59" t="str">
        <f>IF(Mängud!E28="","",Mängud!E28)</f>
        <v>Kalju Kalda</v>
      </c>
      <c r="I46" s="58"/>
      <c r="J46" s="58"/>
      <c r="K46" s="1"/>
      <c r="L46" s="1"/>
      <c r="M46" s="3"/>
      <c r="N46" s="1"/>
      <c r="O46" s="1"/>
      <c r="P46" s="3"/>
      <c r="Q46" s="1"/>
      <c r="R46" s="1"/>
      <c r="S46" s="3"/>
      <c r="T46" s="1"/>
    </row>
    <row r="47" spans="1:20" ht="12.75">
      <c r="A47" s="1"/>
      <c r="B47" s="1"/>
      <c r="C47" s="1"/>
      <c r="D47" s="5">
        <v>111</v>
      </c>
      <c r="E47" s="59" t="str">
        <f>IF(Mängud!E12="","",Mängud!E12)</f>
        <v>Alex Rahuoja</v>
      </c>
      <c r="F47" s="58"/>
      <c r="G47" s="60"/>
      <c r="H47" s="6"/>
      <c r="I47" s="20" t="str">
        <f>IF(Mängud!F28="","",Mängud!F28)</f>
        <v>3:1</v>
      </c>
      <c r="J47" s="5"/>
      <c r="K47" s="1"/>
      <c r="L47" s="1"/>
      <c r="M47" s="3"/>
      <c r="N47" s="1"/>
      <c r="O47" s="1"/>
      <c r="P47" s="3"/>
      <c r="Q47" s="1"/>
      <c r="R47" s="1"/>
      <c r="S47" s="3"/>
      <c r="T47" s="1"/>
    </row>
    <row r="48" spans="1:20" ht="12.75">
      <c r="A48" s="4">
        <v>43</v>
      </c>
      <c r="B48" s="58" t="str">
        <f>VLOOKUP(A48,Paigutus!$A$4:$D$51,4,FALSE)</f>
        <v>Larissa Lill</v>
      </c>
      <c r="C48" s="58"/>
      <c r="D48" s="60"/>
      <c r="E48" s="6"/>
      <c r="F48" s="20" t="str">
        <f>IF(Mängud!F12="","",Mängud!F12)</f>
        <v>3:0</v>
      </c>
      <c r="G48" s="1"/>
      <c r="H48" s="1"/>
      <c r="I48" s="1"/>
      <c r="J48" s="3">
        <v>154</v>
      </c>
      <c r="K48" s="59" t="str">
        <f>IF(Mängud!E55="","",Mängud!E55)</f>
        <v>Eduard Virkunen</v>
      </c>
      <c r="L48" s="58"/>
      <c r="M48" s="60"/>
      <c r="N48" s="1"/>
      <c r="O48" s="1"/>
      <c r="P48" s="3"/>
      <c r="Q48" s="1"/>
      <c r="R48" s="1"/>
      <c r="S48" s="3"/>
      <c r="T48" s="1"/>
    </row>
    <row r="49" spans="1:20" ht="12.75">
      <c r="A49" s="1"/>
      <c r="B49" s="1"/>
      <c r="C49" s="1"/>
      <c r="D49" s="4">
        <v>6</v>
      </c>
      <c r="E49" s="58" t="str">
        <f>VLOOKUP(D49,Paigutus!$A$4:$D$51,4,FALSE)</f>
        <v>Eduard Virkunen</v>
      </c>
      <c r="F49" s="58"/>
      <c r="G49" s="58"/>
      <c r="H49" s="1"/>
      <c r="I49" s="1"/>
      <c r="J49" s="3"/>
      <c r="K49" s="6"/>
      <c r="L49" s="20" t="str">
        <f>IF(Mängud!F55="","",Mängud!F55)</f>
        <v>3:1</v>
      </c>
      <c r="M49" s="1"/>
      <c r="N49" s="1"/>
      <c r="O49" s="1"/>
      <c r="P49" s="3"/>
      <c r="Q49" s="1"/>
      <c r="R49" s="1"/>
      <c r="S49" s="3"/>
      <c r="T49" s="1"/>
    </row>
    <row r="50" spans="1:20" ht="12.75">
      <c r="A50" s="4">
        <v>27</v>
      </c>
      <c r="B50" s="58" t="str">
        <f>VLOOKUP(A50,Paigutus!$A$4:$D$51,4,FALSE)</f>
        <v>Aili Kuldkepp</v>
      </c>
      <c r="C50" s="58"/>
      <c r="D50" s="58"/>
      <c r="E50" s="1"/>
      <c r="F50" s="1"/>
      <c r="G50" s="5">
        <v>128</v>
      </c>
      <c r="H50" s="59" t="str">
        <f>IF(Mängud!E29="","",Mängud!E29)</f>
        <v>Eduard Virkunen</v>
      </c>
      <c r="I50" s="58"/>
      <c r="J50" s="60"/>
      <c r="K50" s="1"/>
      <c r="L50" s="1"/>
      <c r="M50" s="1"/>
      <c r="N50" s="1"/>
      <c r="O50" s="1"/>
      <c r="P50" s="3"/>
      <c r="Q50" s="1"/>
      <c r="R50" s="1"/>
      <c r="S50" s="3"/>
      <c r="T50" s="1"/>
    </row>
    <row r="51" spans="1:20" ht="12.75">
      <c r="A51" s="1"/>
      <c r="B51" s="1"/>
      <c r="C51" s="1"/>
      <c r="D51" s="5">
        <v>112</v>
      </c>
      <c r="E51" s="59" t="str">
        <f>IF(Mängud!E13="","",Mängud!E13)</f>
        <v>Aili Kuldkepp</v>
      </c>
      <c r="F51" s="58"/>
      <c r="G51" s="60"/>
      <c r="H51" s="6"/>
      <c r="I51" s="20" t="str">
        <f>IF(Mängud!F29="","",Mängud!F29)</f>
        <v>3:0</v>
      </c>
      <c r="J51" s="1"/>
      <c r="K51" s="1"/>
      <c r="L51" s="1"/>
      <c r="M51" s="1"/>
      <c r="N51" s="1"/>
      <c r="O51" s="1"/>
      <c r="P51" s="3"/>
      <c r="Q51" s="1"/>
      <c r="R51" s="1"/>
      <c r="S51" s="3"/>
      <c r="T51" s="1"/>
    </row>
    <row r="52" spans="1:20" ht="12.75">
      <c r="A52" s="4">
        <v>38</v>
      </c>
      <c r="B52" s="58" t="str">
        <f>VLOOKUP(A52,Paigutus!$A$4:$D$51,4,FALSE)</f>
        <v>Malle Miilmann</v>
      </c>
      <c r="C52" s="58"/>
      <c r="D52" s="60"/>
      <c r="E52" s="6"/>
      <c r="F52" s="20" t="str">
        <f>IF(Mängud!F13="","",Mängud!F13)</f>
        <v>3:0</v>
      </c>
      <c r="G52" s="1"/>
      <c r="H52" s="1"/>
      <c r="I52" s="1"/>
      <c r="J52" s="1"/>
      <c r="K52" s="1"/>
      <c r="L52" s="1"/>
      <c r="M52" s="1"/>
      <c r="N52" s="1"/>
      <c r="O52" s="1"/>
      <c r="P52" s="3">
        <v>206</v>
      </c>
      <c r="Q52" s="59" t="str">
        <f>IF(Mängud!E107="","",Mängud!E107)</f>
        <v>Urmas Sinisalu</v>
      </c>
      <c r="R52" s="58"/>
      <c r="S52" s="60"/>
      <c r="T52" s="1"/>
    </row>
    <row r="53" spans="1:20" ht="12.75">
      <c r="A53" s="1"/>
      <c r="B53" s="1"/>
      <c r="C53" s="1"/>
      <c r="D53" s="4">
        <v>7</v>
      </c>
      <c r="E53" s="58" t="str">
        <f>VLOOKUP(D53,Paigutus!$A$4:$D$51,4,FALSE)</f>
        <v>Keit Reinsalu</v>
      </c>
      <c r="F53" s="58"/>
      <c r="G53" s="58"/>
      <c r="H53" s="1"/>
      <c r="I53" s="1"/>
      <c r="J53" s="1"/>
      <c r="K53" s="1"/>
      <c r="L53" s="1"/>
      <c r="M53" s="1"/>
      <c r="N53" s="1"/>
      <c r="O53" s="1"/>
      <c r="P53" s="3"/>
      <c r="Q53" s="6"/>
      <c r="R53" s="20" t="str">
        <f>IF(Mängud!F107="","",Mängud!F107)</f>
        <v>3:1</v>
      </c>
      <c r="S53" s="1"/>
      <c r="T53" s="1"/>
    </row>
    <row r="54" spans="1:20" ht="12.75">
      <c r="A54" s="4">
        <v>26</v>
      </c>
      <c r="B54" s="58" t="str">
        <f>VLOOKUP(A54,Paigutus!$A$4:$D$51,4,FALSE)</f>
        <v>Toomas Hansar</v>
      </c>
      <c r="C54" s="58"/>
      <c r="D54" s="58"/>
      <c r="E54" s="1"/>
      <c r="F54" s="1"/>
      <c r="G54" s="5">
        <v>129</v>
      </c>
      <c r="H54" s="59" t="str">
        <f>IF(Mängud!E30="","",Mängud!E30)</f>
        <v>Keit Reinsalu</v>
      </c>
      <c r="I54" s="58"/>
      <c r="J54" s="58"/>
      <c r="K54" s="1"/>
      <c r="L54" s="1"/>
      <c r="M54" s="1"/>
      <c r="N54" s="1"/>
      <c r="O54" s="1"/>
      <c r="P54" s="3"/>
      <c r="Q54" s="1"/>
      <c r="R54" s="1"/>
      <c r="S54" s="1"/>
      <c r="T54" s="1"/>
    </row>
    <row r="55" spans="1:20" ht="12.75">
      <c r="A55" s="1"/>
      <c r="B55" s="1"/>
      <c r="C55" s="1"/>
      <c r="D55" s="5">
        <v>113</v>
      </c>
      <c r="E55" s="59" t="str">
        <f>IF(Mängud!E14="","",Mängud!E14)</f>
        <v>Toomas Hansar</v>
      </c>
      <c r="F55" s="58"/>
      <c r="G55" s="60"/>
      <c r="H55" s="6"/>
      <c r="I55" s="20" t="str">
        <f>IF(Mängud!F30="","",Mängud!F30)</f>
        <v>3:0</v>
      </c>
      <c r="J55" s="5"/>
      <c r="K55" s="1"/>
      <c r="L55" s="1"/>
      <c r="M55" s="1"/>
      <c r="N55" s="1"/>
      <c r="O55" s="1"/>
      <c r="P55" s="3"/>
      <c r="Q55" s="1"/>
      <c r="R55" s="1"/>
      <c r="S55" s="1"/>
      <c r="T55" s="1"/>
    </row>
    <row r="56" spans="1:20" ht="12.75">
      <c r="A56" s="4">
        <v>39</v>
      </c>
      <c r="B56" s="58" t="str">
        <f>VLOOKUP(A56,Paigutus!$A$4:$D$51,4,FALSE)</f>
        <v>Romet Rättel</v>
      </c>
      <c r="C56" s="58"/>
      <c r="D56" s="60"/>
      <c r="E56" s="6"/>
      <c r="F56" s="20" t="str">
        <f>IF(Mängud!F14="","",Mängud!F14)</f>
        <v>3:1</v>
      </c>
      <c r="G56" s="1"/>
      <c r="H56" s="1"/>
      <c r="I56" s="1"/>
      <c r="J56" s="3">
        <v>155</v>
      </c>
      <c r="K56" s="59" t="str">
        <f>IF(Mängud!E56="","",Mängud!E56)</f>
        <v>Keit Reinsalu</v>
      </c>
      <c r="L56" s="58"/>
      <c r="M56" s="58"/>
      <c r="N56" s="1"/>
      <c r="O56" s="1"/>
      <c r="P56" s="3"/>
      <c r="Q56" s="1"/>
      <c r="R56" s="1"/>
      <c r="S56" s="1"/>
      <c r="T56" s="1"/>
    </row>
    <row r="57" spans="1:20" ht="12.75">
      <c r="A57" s="1"/>
      <c r="B57" s="1"/>
      <c r="C57" s="1"/>
      <c r="D57" s="4">
        <v>10</v>
      </c>
      <c r="E57" s="58" t="str">
        <f>VLOOKUP(D57,Paigutus!$A$4:$D$51,4,FALSE)</f>
        <v>Reino Ristissaar</v>
      </c>
      <c r="F57" s="58"/>
      <c r="G57" s="58"/>
      <c r="H57" s="1"/>
      <c r="I57" s="1"/>
      <c r="J57" s="3"/>
      <c r="K57" s="6"/>
      <c r="L57" s="20" t="str">
        <f>IF(Mängud!F56="","",Mängud!F56)</f>
        <v>3:1</v>
      </c>
      <c r="M57" s="5"/>
      <c r="N57" s="1"/>
      <c r="O57" s="1"/>
      <c r="P57" s="3"/>
      <c r="Q57" s="1"/>
      <c r="R57" s="1"/>
      <c r="S57" s="1"/>
      <c r="T57" s="1"/>
    </row>
    <row r="58" spans="1:20" ht="12.75">
      <c r="A58" s="4">
        <v>23</v>
      </c>
      <c r="B58" s="58" t="str">
        <f>VLOOKUP(A58,Paigutus!$A$4:$D$51,4,FALSE)</f>
        <v>Mihhail Tšernov</v>
      </c>
      <c r="C58" s="58"/>
      <c r="D58" s="58"/>
      <c r="E58" s="1"/>
      <c r="F58" s="1"/>
      <c r="G58" s="5">
        <v>130</v>
      </c>
      <c r="H58" s="59" t="str">
        <f>IF(Mängud!E31="","",Mängud!E31)</f>
        <v>Reino Ristissaar</v>
      </c>
      <c r="I58" s="58"/>
      <c r="J58" s="60"/>
      <c r="K58" s="1"/>
      <c r="L58" s="1"/>
      <c r="M58" s="3"/>
      <c r="N58" s="1"/>
      <c r="O58" s="1"/>
      <c r="P58" s="3"/>
      <c r="Q58" s="1"/>
      <c r="R58" s="1"/>
      <c r="S58" s="1"/>
      <c r="T58" s="1"/>
    </row>
    <row r="59" spans="1:20" ht="12.75">
      <c r="A59" s="1"/>
      <c r="B59" s="1"/>
      <c r="C59" s="1"/>
      <c r="D59" s="5">
        <v>114</v>
      </c>
      <c r="E59" s="59" t="str">
        <f>IF(Mängud!E15="","",Mängud!E15)</f>
        <v>Mihhail Tšernov</v>
      </c>
      <c r="F59" s="58"/>
      <c r="G59" s="60"/>
      <c r="H59" s="6"/>
      <c r="I59" s="20" t="str">
        <f>IF(Mängud!F31="","",Mängud!F31)</f>
        <v>3:0</v>
      </c>
      <c r="J59" s="1"/>
      <c r="K59" s="1"/>
      <c r="L59" s="1"/>
      <c r="M59" s="3"/>
      <c r="N59" s="1"/>
      <c r="O59" s="1"/>
      <c r="P59" s="3"/>
      <c r="Q59" s="1"/>
      <c r="R59" s="1"/>
      <c r="S59" s="1"/>
      <c r="T59" s="1"/>
    </row>
    <row r="60" spans="1:20" ht="12.75">
      <c r="A60" s="4">
        <v>42</v>
      </c>
      <c r="B60" s="58" t="str">
        <f>VLOOKUP(A60,Paigutus!$A$4:$D$51,4,FALSE)</f>
        <v>Jako Lill</v>
      </c>
      <c r="C60" s="58"/>
      <c r="D60" s="60"/>
      <c r="E60" s="6"/>
      <c r="F60" s="20" t="str">
        <f>IF(Mängud!F15="","",Mängud!F15)</f>
        <v>3:1</v>
      </c>
      <c r="G60" s="1"/>
      <c r="H60" s="1"/>
      <c r="I60" s="1"/>
      <c r="J60" s="1"/>
      <c r="K60" s="1"/>
      <c r="L60" s="1"/>
      <c r="M60" s="3">
        <v>176</v>
      </c>
      <c r="N60" s="59" t="str">
        <f>IF(Mängud!E77="","",Mängud!E77)</f>
        <v>Urmas Sinisalu</v>
      </c>
      <c r="O60" s="58"/>
      <c r="P60" s="60"/>
      <c r="Q60" s="1"/>
      <c r="R60" s="1"/>
      <c r="S60" s="1"/>
      <c r="T60" s="1"/>
    </row>
    <row r="61" spans="1:20" ht="12.75">
      <c r="A61" s="1"/>
      <c r="B61" s="1"/>
      <c r="C61" s="1"/>
      <c r="D61" s="4">
        <v>15</v>
      </c>
      <c r="E61" s="58" t="str">
        <f>VLOOKUP(D61,Paigutus!$A$4:$D$51,4,FALSE)</f>
        <v>Oliver Ollmann</v>
      </c>
      <c r="F61" s="58"/>
      <c r="G61" s="58"/>
      <c r="H61" s="1"/>
      <c r="I61" s="1"/>
      <c r="J61" s="1"/>
      <c r="K61" s="1"/>
      <c r="L61" s="1"/>
      <c r="M61" s="3"/>
      <c r="N61" s="6"/>
      <c r="O61" s="20" t="str">
        <f>IF(Mängud!F77="","",Mängud!F77)</f>
        <v>3:0</v>
      </c>
      <c r="P61" s="1"/>
      <c r="Q61" s="1"/>
      <c r="R61" s="1"/>
      <c r="S61" s="1"/>
      <c r="T61" s="1"/>
    </row>
    <row r="62" spans="1:20" ht="12.75">
      <c r="A62" s="4">
        <v>18</v>
      </c>
      <c r="B62" s="58" t="str">
        <f>VLOOKUP(A62,Paigutus!$A$4:$D$51,4,FALSE)</f>
        <v>Ants Hendrikson</v>
      </c>
      <c r="C62" s="58"/>
      <c r="D62" s="58"/>
      <c r="E62" s="1"/>
      <c r="F62" s="1"/>
      <c r="G62" s="5">
        <v>131</v>
      </c>
      <c r="H62" s="59" t="str">
        <f>IF(Mängud!E32="","",Mängud!E32)</f>
        <v>Oliver Ollmann</v>
      </c>
      <c r="I62" s="58"/>
      <c r="J62" s="58"/>
      <c r="K62" s="1"/>
      <c r="L62" s="1"/>
      <c r="M62" s="3"/>
      <c r="N62" s="1"/>
      <c r="O62" s="1"/>
      <c r="P62" s="1"/>
      <c r="Q62" s="1"/>
      <c r="R62" s="1"/>
      <c r="S62" s="1"/>
      <c r="T62" s="1"/>
    </row>
    <row r="63" spans="1:20" ht="12.75">
      <c r="A63" s="1"/>
      <c r="B63" s="1"/>
      <c r="C63" s="1"/>
      <c r="D63" s="5">
        <v>115</v>
      </c>
      <c r="E63" s="59" t="str">
        <f>IF(Mängud!E16="","",Mängud!E16)</f>
        <v>Ants Hendrikson</v>
      </c>
      <c r="F63" s="58"/>
      <c r="G63" s="60"/>
      <c r="H63" s="1"/>
      <c r="I63" s="20" t="str">
        <f>IF(Mängud!F32="","",Mängud!F32)</f>
        <v>3:1</v>
      </c>
      <c r="J63" s="5"/>
      <c r="K63" s="1"/>
      <c r="L63" s="1"/>
      <c r="M63" s="3"/>
      <c r="N63" s="1"/>
      <c r="O63" s="1"/>
      <c r="P63" s="1"/>
      <c r="Q63" s="1"/>
      <c r="R63" s="1"/>
      <c r="S63" s="1"/>
      <c r="T63" s="1"/>
    </row>
    <row r="64" spans="1:20" ht="12.75">
      <c r="A64" s="4">
        <v>47</v>
      </c>
      <c r="B64" s="58" t="str">
        <f>VLOOKUP(A64,Paigutus!$A$4:$D$51,4,FALSE)</f>
        <v>Bye Bye</v>
      </c>
      <c r="C64" s="58"/>
      <c r="D64" s="60"/>
      <c r="E64" s="6"/>
      <c r="F64" s="20" t="str">
        <f>IF(Mängud!F16="","",Mängud!F16)</f>
        <v>w.o.</v>
      </c>
      <c r="G64" s="1"/>
      <c r="H64" s="1"/>
      <c r="I64" s="1"/>
      <c r="J64" s="3">
        <v>156</v>
      </c>
      <c r="K64" s="59" t="str">
        <f>IF(Mängud!E57="","",Mängud!E57)</f>
        <v>Urmas Sinisalu</v>
      </c>
      <c r="L64" s="58"/>
      <c r="M64" s="60"/>
      <c r="N64" s="1"/>
      <c r="O64" s="1"/>
      <c r="P64" s="1"/>
      <c r="Q64" s="1"/>
      <c r="R64" s="1"/>
      <c r="S64" s="1"/>
      <c r="T64" s="1"/>
    </row>
    <row r="65" spans="1:20" ht="12.75">
      <c r="A65" s="1"/>
      <c r="B65" s="1"/>
      <c r="C65" s="1"/>
      <c r="D65" s="4">
        <v>2</v>
      </c>
      <c r="E65" s="58" t="str">
        <f>VLOOKUP(D65,Paigutus!$A$4:$D$51,4,FALSE)</f>
        <v>Urmas Sinisalu</v>
      </c>
      <c r="F65" s="58"/>
      <c r="G65" s="58"/>
      <c r="H65" s="1"/>
      <c r="I65" s="1"/>
      <c r="J65" s="3"/>
      <c r="K65" s="6"/>
      <c r="L65" s="20" t="str">
        <f>IF(Mängud!F57="","",Mängud!F57)</f>
        <v>3:0</v>
      </c>
      <c r="M65" s="1"/>
      <c r="N65" s="1"/>
      <c r="O65" s="1"/>
      <c r="P65" s="1"/>
      <c r="Q65" s="1"/>
      <c r="R65" s="1"/>
      <c r="S65" s="1"/>
      <c r="T65" s="1"/>
    </row>
    <row r="66" spans="1:20" ht="12.75">
      <c r="A66" s="4">
        <v>31</v>
      </c>
      <c r="B66" s="58" t="str">
        <f>VLOOKUP(A66,Paigutus!$A$4:$D$51,4,FALSE)</f>
        <v>Heiki Hansar</v>
      </c>
      <c r="C66" s="58"/>
      <c r="D66" s="58"/>
      <c r="E66" s="1"/>
      <c r="F66" s="1"/>
      <c r="G66" s="5">
        <v>132</v>
      </c>
      <c r="H66" s="59" t="str">
        <f>IF(Mängud!E33="","",Mängud!E33)</f>
        <v>Urmas Sinisalu</v>
      </c>
      <c r="I66" s="58"/>
      <c r="J66" s="60"/>
      <c r="K66" s="1"/>
      <c r="L66" s="1"/>
      <c r="M66" s="1"/>
      <c r="N66" s="1"/>
      <c r="O66" s="1"/>
      <c r="P66" s="4">
        <v>-235</v>
      </c>
      <c r="Q66" s="58" t="str">
        <f>IF(Q36="","",IF(Q36=Q20,Q52,Q20))</f>
        <v>Urmas Sinisalu</v>
      </c>
      <c r="R66" s="58"/>
      <c r="S66" s="58"/>
      <c r="T66" s="4" t="s">
        <v>6</v>
      </c>
    </row>
    <row r="67" spans="1:20" ht="12.75">
      <c r="A67" s="1"/>
      <c r="B67" s="1"/>
      <c r="C67" s="1"/>
      <c r="D67" s="5">
        <v>116</v>
      </c>
      <c r="E67" s="59" t="str">
        <f>IF(Mängud!E17="","",Mängud!E17)</f>
        <v>Heiki Hansar</v>
      </c>
      <c r="F67" s="58"/>
      <c r="G67" s="60"/>
      <c r="H67" s="6"/>
      <c r="I67" s="20" t="str">
        <f>IF(Mängud!F33="","",Mängud!F33)</f>
        <v>3:0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>
      <c r="A68" s="4">
        <v>34</v>
      </c>
      <c r="B68" s="58" t="str">
        <f>VLOOKUP(A68,Paigutus!$A$4:$D$51,4,FALSE)</f>
        <v>Aivar Soo</v>
      </c>
      <c r="C68" s="58"/>
      <c r="D68" s="60"/>
      <c r="E68" s="6"/>
      <c r="F68" s="20" t="str">
        <f>IF(Mängud!F17="","",Mängud!F17)</f>
        <v>3:2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>
      <c r="A69" s="61" t="s">
        <v>7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</row>
    <row r="70" spans="1:20" ht="12.75">
      <c r="A70" s="1"/>
      <c r="B70" s="1"/>
      <c r="C70" s="1"/>
      <c r="D70" s="1"/>
      <c r="E70" s="1"/>
      <c r="F70" s="1"/>
      <c r="G70" s="4">
        <v>-152</v>
      </c>
      <c r="H70" s="58" t="str">
        <f>IF(Plussring!K32="","",IF(Plussring!K32=Plussring!H30,Plussring!H34,Plussring!H30))</f>
        <v>Arvi Merigan</v>
      </c>
      <c r="I70" s="58"/>
      <c r="J70" s="58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>
      <c r="A71" s="4">
        <v>-125</v>
      </c>
      <c r="B71" s="58" t="str">
        <f>IF(Plussring!H38="","",IF(Plussring!H38=Plussring!E37,Plussring!E39,Plussring!E37))</f>
        <v>Neverly Lukas</v>
      </c>
      <c r="C71" s="58"/>
      <c r="D71" s="58"/>
      <c r="E71" s="1"/>
      <c r="F71" s="1"/>
      <c r="G71" s="1"/>
      <c r="H71" s="1"/>
      <c r="I71" s="1"/>
      <c r="J71" s="3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>
      <c r="A72" s="1"/>
      <c r="B72" s="1"/>
      <c r="C72" s="1"/>
      <c r="D72" s="5">
        <v>133</v>
      </c>
      <c r="E72" s="59" t="str">
        <f>IF(Mängud!E34="","",Mängud!E34)</f>
        <v>Neverly Lukas</v>
      </c>
      <c r="F72" s="58"/>
      <c r="G72" s="58"/>
      <c r="H72" s="1"/>
      <c r="I72" s="1"/>
      <c r="J72" s="3">
        <v>177</v>
      </c>
      <c r="K72" s="59" t="str">
        <f>IF(Mängud!E78="","",Mängud!E78)</f>
        <v>Raigo Rommot</v>
      </c>
      <c r="L72" s="58"/>
      <c r="M72" s="58"/>
      <c r="N72" s="1"/>
      <c r="O72" s="1"/>
      <c r="P72" s="1"/>
      <c r="Q72" s="1"/>
      <c r="R72" s="1"/>
      <c r="S72" s="1"/>
      <c r="T72" s="1"/>
    </row>
    <row r="73" spans="1:20" ht="12.75">
      <c r="A73" s="4">
        <v>-101</v>
      </c>
      <c r="B73" s="58" t="str">
        <f>IF(Plussring!E7="","",IF(Plussring!E7=Plussring!B6,Plussring!B8,Plussring!B6))</f>
        <v>Egle Hiius</v>
      </c>
      <c r="C73" s="58"/>
      <c r="D73" s="60"/>
      <c r="E73" s="6"/>
      <c r="F73" s="20" t="str">
        <f>IF(Mängud!F34="","",(Mängud!F34))</f>
        <v>3:1</v>
      </c>
      <c r="G73" s="5"/>
      <c r="H73" s="1"/>
      <c r="I73" s="1"/>
      <c r="J73" s="3"/>
      <c r="K73" s="6"/>
      <c r="L73" s="20" t="str">
        <f>IF(Mängud!F78="","",Mängud!F78)</f>
        <v>3:2</v>
      </c>
      <c r="M73" s="5"/>
      <c r="N73" s="1"/>
      <c r="O73" s="1"/>
      <c r="P73" s="1"/>
      <c r="Q73" s="1"/>
      <c r="R73" s="1"/>
      <c r="S73" s="1"/>
      <c r="T73" s="1"/>
    </row>
    <row r="74" spans="1:20" ht="12.75">
      <c r="A74" s="1"/>
      <c r="B74" s="1"/>
      <c r="C74" s="1"/>
      <c r="D74" s="1"/>
      <c r="E74" s="1"/>
      <c r="F74" s="1"/>
      <c r="G74" s="3">
        <v>157</v>
      </c>
      <c r="H74" s="59" t="str">
        <f>IF(Mängud!E58="","",Mängud!E58)</f>
        <v>Raigo Rommot</v>
      </c>
      <c r="I74" s="58"/>
      <c r="J74" s="60"/>
      <c r="K74" s="1"/>
      <c r="L74" s="1"/>
      <c r="M74" s="3"/>
      <c r="N74" s="1"/>
      <c r="O74" s="1"/>
      <c r="P74" s="1"/>
      <c r="Q74" s="1"/>
      <c r="R74" s="1"/>
      <c r="S74" s="1"/>
      <c r="T74" s="1"/>
    </row>
    <row r="75" spans="1:20" ht="12.75">
      <c r="A75" s="4">
        <v>-126</v>
      </c>
      <c r="B75" s="58" t="str">
        <f>IF(Plussring!H42="","",IF(Plussring!H42=Plussring!E41,Plussring!E43,Plussring!E41))</f>
        <v>Raigo Rommot</v>
      </c>
      <c r="C75" s="58"/>
      <c r="D75" s="58"/>
      <c r="E75" s="1"/>
      <c r="F75" s="1"/>
      <c r="G75" s="3"/>
      <c r="H75" s="6"/>
      <c r="I75" s="20" t="str">
        <f>IF(Mängud!F58="","",Mängud!F58)</f>
        <v>3:0</v>
      </c>
      <c r="J75" s="1"/>
      <c r="K75" s="1"/>
      <c r="L75" s="1"/>
      <c r="M75" s="3"/>
      <c r="N75" s="1"/>
      <c r="O75" s="1"/>
      <c r="P75" s="1"/>
      <c r="Q75" s="1"/>
      <c r="R75" s="1"/>
      <c r="S75" s="1"/>
      <c r="T75" s="1"/>
    </row>
    <row r="76" spans="1:20" ht="12.75">
      <c r="A76" s="1"/>
      <c r="B76" s="1"/>
      <c r="C76" s="1"/>
      <c r="D76" s="5">
        <v>134</v>
      </c>
      <c r="E76" s="59" t="str">
        <f>IF(Mängud!E35="","",Mängud!E35)</f>
        <v>Raigo Rommot</v>
      </c>
      <c r="F76" s="58"/>
      <c r="G76" s="60"/>
      <c r="H76" s="1"/>
      <c r="I76" s="1"/>
      <c r="J76" s="1"/>
      <c r="K76" s="1"/>
      <c r="L76" s="1"/>
      <c r="M76" s="3">
        <v>197</v>
      </c>
      <c r="N76" s="59" t="str">
        <f>IF(Mängud!E98="","",Mängud!E98)</f>
        <v>Ain Raid</v>
      </c>
      <c r="O76" s="58"/>
      <c r="P76" s="58"/>
      <c r="Q76" s="12"/>
      <c r="R76" s="1"/>
      <c r="S76" s="1"/>
      <c r="T76" s="1"/>
    </row>
    <row r="77" spans="1:20" ht="12.75">
      <c r="A77" s="4">
        <v>-102</v>
      </c>
      <c r="B77" s="58" t="str">
        <f>IF(Plussring!E11="","",IF(Plussring!E11=Plussring!B10,Plussring!B12,Plussring!B10))</f>
        <v>Bye Bye</v>
      </c>
      <c r="C77" s="58"/>
      <c r="D77" s="60"/>
      <c r="E77" s="6"/>
      <c r="F77" s="20" t="str">
        <f>IF(Mängud!F35="","",(Mängud!F35))</f>
        <v>w.o.</v>
      </c>
      <c r="G77" s="1"/>
      <c r="H77" s="1"/>
      <c r="I77" s="1"/>
      <c r="J77" s="1"/>
      <c r="K77" s="1"/>
      <c r="L77" s="1"/>
      <c r="M77" s="3"/>
      <c r="N77" s="6"/>
      <c r="O77" s="20" t="str">
        <f>IF(Mängud!F98="","",Mängud!F98)</f>
        <v>3:0</v>
      </c>
      <c r="P77" s="1"/>
      <c r="Q77" s="15"/>
      <c r="R77" s="1"/>
      <c r="S77" s="1"/>
      <c r="T77" s="1"/>
    </row>
    <row r="78" spans="1:20" ht="12.75">
      <c r="A78" s="1"/>
      <c r="B78" s="1"/>
      <c r="C78" s="1"/>
      <c r="D78" s="1"/>
      <c r="E78" s="1"/>
      <c r="F78" s="1"/>
      <c r="G78" s="4">
        <v>-151</v>
      </c>
      <c r="H78" s="58" t="str">
        <f>IF(Plussring!K24="","",IF(Plussring!K24=Plussring!H22,Plussring!H26,Plussring!H22))</f>
        <v>Ain Raid</v>
      </c>
      <c r="I78" s="58"/>
      <c r="J78" s="58"/>
      <c r="K78" s="1"/>
      <c r="L78" s="1"/>
      <c r="M78" s="3"/>
      <c r="N78" s="1"/>
      <c r="O78" s="1"/>
      <c r="P78" s="3"/>
      <c r="Q78" s="1"/>
      <c r="R78" s="1"/>
      <c r="S78" s="1"/>
      <c r="T78" s="1"/>
    </row>
    <row r="79" spans="1:20" ht="12.75">
      <c r="A79" s="4">
        <v>-127</v>
      </c>
      <c r="B79" s="58" t="str">
        <f>IF(Plussring!H46="","",IF(Plussring!H46=Plussring!E45,Plussring!E47,Plussring!E45))</f>
        <v>Alex Rahuoja</v>
      </c>
      <c r="C79" s="58"/>
      <c r="D79" s="58"/>
      <c r="E79" s="1"/>
      <c r="F79" s="1"/>
      <c r="G79" s="1"/>
      <c r="H79" s="1"/>
      <c r="I79" s="1"/>
      <c r="J79" s="5"/>
      <c r="K79" s="1"/>
      <c r="L79" s="1"/>
      <c r="M79" s="3"/>
      <c r="N79" s="1"/>
      <c r="O79" s="1"/>
      <c r="P79" s="3"/>
      <c r="Q79" s="1"/>
      <c r="R79" s="1"/>
      <c r="S79" s="1"/>
      <c r="T79" s="1"/>
    </row>
    <row r="80" spans="1:20" ht="12.75">
      <c r="A80" s="1"/>
      <c r="B80" s="1"/>
      <c r="C80" s="1"/>
      <c r="D80" s="5">
        <v>135</v>
      </c>
      <c r="E80" s="59" t="str">
        <f>IF(Mängud!E36="","",Mängud!E36)</f>
        <v>Alex Rahuoja</v>
      </c>
      <c r="F80" s="58"/>
      <c r="G80" s="58"/>
      <c r="H80" s="1"/>
      <c r="I80" s="1"/>
      <c r="J80" s="3">
        <v>178</v>
      </c>
      <c r="K80" s="59" t="str">
        <f>IF(Mängud!E79="","",Mängud!E79)</f>
        <v>Ain Raid</v>
      </c>
      <c r="L80" s="58"/>
      <c r="M80" s="60"/>
      <c r="N80" s="1"/>
      <c r="O80" s="1"/>
      <c r="P80" s="3">
        <v>215</v>
      </c>
      <c r="Q80" s="59" t="str">
        <f>IF(Mängud!E116="","",Mängud!E116)</f>
        <v>Keit Reinsalu</v>
      </c>
      <c r="R80" s="58"/>
      <c r="S80" s="58"/>
      <c r="T80" s="1"/>
    </row>
    <row r="81" spans="1:20" ht="12.75">
      <c r="A81" s="4">
        <v>-103</v>
      </c>
      <c r="B81" s="58" t="str">
        <f>IF(Plussring!E15="","",IF(Plussring!E15=Plussring!B14,Plussring!B16,Plussring!B14))</f>
        <v>Andi Maasalu</v>
      </c>
      <c r="C81" s="58"/>
      <c r="D81" s="60"/>
      <c r="E81" s="6"/>
      <c r="F81" s="20" t="str">
        <f>IF(Mängud!F36="","",(Mängud!F36))</f>
        <v>3:0</v>
      </c>
      <c r="G81" s="5"/>
      <c r="H81" s="1"/>
      <c r="I81" s="1"/>
      <c r="J81" s="3"/>
      <c r="K81" s="6"/>
      <c r="L81" s="20" t="str">
        <f>IF(Mängud!F79="","",Mängud!F79)</f>
        <v>3:1</v>
      </c>
      <c r="M81" s="1"/>
      <c r="N81" s="1"/>
      <c r="O81" s="1"/>
      <c r="P81" s="3"/>
      <c r="Q81" s="6"/>
      <c r="R81" s="20" t="str">
        <f>IF(Mängud!F116="","",Mängud!F116)</f>
        <v>3:2</v>
      </c>
      <c r="S81" s="5"/>
      <c r="T81" s="1"/>
    </row>
    <row r="82" spans="1:20" ht="12.75">
      <c r="A82" s="1"/>
      <c r="B82" s="1"/>
      <c r="C82" s="1"/>
      <c r="D82" s="1"/>
      <c r="E82" s="1"/>
      <c r="F82" s="1"/>
      <c r="G82" s="3">
        <v>158</v>
      </c>
      <c r="H82" s="59" t="str">
        <f>IF(Mängud!E59="","",Mängud!E59)</f>
        <v>Alex Rahuoja</v>
      </c>
      <c r="I82" s="58"/>
      <c r="J82" s="60"/>
      <c r="K82" s="1"/>
      <c r="L82" s="1"/>
      <c r="M82" s="1"/>
      <c r="N82" s="1"/>
      <c r="O82" s="1"/>
      <c r="P82" s="3"/>
      <c r="Q82" s="1"/>
      <c r="R82" s="1"/>
      <c r="S82" s="3"/>
      <c r="T82" s="1"/>
    </row>
    <row r="83" spans="1:20" ht="12.75">
      <c r="A83" s="4">
        <v>-128</v>
      </c>
      <c r="B83" s="58" t="str">
        <f>IF(Plussring!H50="","",IF(Plussring!H50=Plussring!E49,Plussring!E51,Plussring!E49))</f>
        <v>Aili Kuldkepp</v>
      </c>
      <c r="C83" s="58"/>
      <c r="D83" s="58"/>
      <c r="E83" s="1"/>
      <c r="F83" s="1"/>
      <c r="G83" s="3"/>
      <c r="H83" s="6"/>
      <c r="I83" s="20" t="str">
        <f>IF(Mängud!F59="","",Mängud!F59)</f>
        <v>3:1</v>
      </c>
      <c r="J83" s="8"/>
      <c r="K83" s="12"/>
      <c r="L83" s="1"/>
      <c r="M83" s="1"/>
      <c r="N83" s="1"/>
      <c r="O83" s="1"/>
      <c r="P83" s="3"/>
      <c r="Q83" s="1"/>
      <c r="R83" s="1"/>
      <c r="S83" s="3"/>
      <c r="T83" s="1"/>
    </row>
    <row r="84" spans="1:20" ht="12.75">
      <c r="A84" s="1"/>
      <c r="B84" s="1"/>
      <c r="C84" s="1"/>
      <c r="D84" s="5">
        <v>136</v>
      </c>
      <c r="E84" s="59" t="str">
        <f>IF(Mängud!E37="","",Mängud!E37)</f>
        <v>Aili Kuldkepp</v>
      </c>
      <c r="F84" s="58"/>
      <c r="G84" s="60"/>
      <c r="H84" s="1"/>
      <c r="I84" s="1"/>
      <c r="J84" s="1"/>
      <c r="K84" s="1"/>
      <c r="L84" s="1"/>
      <c r="M84" s="4">
        <v>-176</v>
      </c>
      <c r="N84" s="58" t="str">
        <f>IF(Plussring!N60="","",IF(Plussring!N60=Plussring!K56,Plussring!K64,Plussring!K56))</f>
        <v>Keit Reinsalu</v>
      </c>
      <c r="O84" s="58"/>
      <c r="P84" s="60"/>
      <c r="Q84" s="1"/>
      <c r="R84" s="1"/>
      <c r="S84" s="3"/>
      <c r="T84" s="1"/>
    </row>
    <row r="85" spans="1:20" ht="12.75">
      <c r="A85" s="4">
        <v>-104</v>
      </c>
      <c r="B85" s="58" t="str">
        <f>IF(Plussring!E19="","",IF(Plussring!E19=Plussring!B18,Plussring!B20,Plussring!B18))</f>
        <v>Ene Laur</v>
      </c>
      <c r="C85" s="58"/>
      <c r="D85" s="60"/>
      <c r="E85" s="6"/>
      <c r="F85" s="20" t="str">
        <f>IF(Mängud!F37="","",(Mängud!F37))</f>
        <v>3:2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3"/>
      <c r="T85" s="1"/>
    </row>
    <row r="86" spans="1:20" ht="12.75">
      <c r="A86" s="1"/>
      <c r="B86" s="1"/>
      <c r="C86" s="1"/>
      <c r="D86" s="1"/>
      <c r="E86" s="1"/>
      <c r="F86" s="1"/>
      <c r="G86" s="4">
        <v>-150</v>
      </c>
      <c r="H86" s="58" t="str">
        <f>IF(Plussring!K16="","",IF(Plussring!K16=Plussring!H14,Plussring!H18,Plussring!H14))</f>
        <v>Amanda Hallik</v>
      </c>
      <c r="I86" s="58"/>
      <c r="J86" s="58"/>
      <c r="K86" s="1"/>
      <c r="L86" s="1"/>
      <c r="M86" s="1"/>
      <c r="N86" s="1"/>
      <c r="O86" s="1"/>
      <c r="P86" s="1"/>
      <c r="Q86" s="1"/>
      <c r="R86" s="1"/>
      <c r="S86" s="3"/>
      <c r="T86" s="1"/>
    </row>
    <row r="87" spans="1:20" ht="12.75">
      <c r="A87" s="4">
        <v>-129</v>
      </c>
      <c r="B87" s="58" t="str">
        <f>IF(Plussring!H54="","",IF(Plussring!H54=Plussring!E53,Plussring!E55,Plussring!E53))</f>
        <v>Toomas Hansar</v>
      </c>
      <c r="C87" s="58"/>
      <c r="D87" s="58"/>
      <c r="E87" s="1"/>
      <c r="F87" s="1"/>
      <c r="G87" s="1"/>
      <c r="H87" s="1"/>
      <c r="I87" s="1"/>
      <c r="J87" s="5"/>
      <c r="K87" s="1"/>
      <c r="L87" s="1"/>
      <c r="M87" s="1"/>
      <c r="N87" s="1"/>
      <c r="O87" s="1"/>
      <c r="P87" s="1"/>
      <c r="Q87" s="1"/>
      <c r="R87" s="1"/>
      <c r="S87" s="3"/>
      <c r="T87" s="1"/>
    </row>
    <row r="88" spans="1:20" ht="12.75">
      <c r="A88" s="1"/>
      <c r="B88" s="1"/>
      <c r="C88" s="1"/>
      <c r="D88" s="5">
        <v>137</v>
      </c>
      <c r="E88" s="59" t="str">
        <f>IF(Mängud!E38="","",Mängud!E38)</f>
        <v>Toomas Hansar</v>
      </c>
      <c r="F88" s="58"/>
      <c r="G88" s="58"/>
      <c r="H88" s="1"/>
      <c r="I88" s="1"/>
      <c r="J88" s="3">
        <v>179</v>
      </c>
      <c r="K88" s="59" t="str">
        <f>IF(Mängud!E80="","",Mängud!E80)</f>
        <v>Amanda Hallik</v>
      </c>
      <c r="L88" s="58"/>
      <c r="M88" s="58"/>
      <c r="N88" s="1"/>
      <c r="O88" s="1"/>
      <c r="P88" s="4" t="s">
        <v>8</v>
      </c>
      <c r="Q88" s="58" t="str">
        <f>IF(Mängud!E124="","",Mängud!E124)</f>
        <v>Vladyslav Rybachok</v>
      </c>
      <c r="R88" s="58"/>
      <c r="S88" s="60"/>
      <c r="T88" s="6">
        <v>223</v>
      </c>
    </row>
    <row r="89" spans="1:20" ht="12.75">
      <c r="A89" s="4">
        <v>-105</v>
      </c>
      <c r="B89" s="58" t="str">
        <f>IF(Plussring!E23="","",IF(Plussring!E23=Plussring!B22,Plussring!B24,Plussring!B22))</f>
        <v>Erika Seffer-müller</v>
      </c>
      <c r="C89" s="58"/>
      <c r="D89" s="60"/>
      <c r="E89" s="6"/>
      <c r="F89" s="20" t="str">
        <f>IF(Mängud!F38="","",(Mängud!F38))</f>
        <v>3:0</v>
      </c>
      <c r="G89" s="5"/>
      <c r="H89" s="1"/>
      <c r="I89" s="1"/>
      <c r="J89" s="3"/>
      <c r="K89" s="6"/>
      <c r="L89" s="20" t="str">
        <f>IF(Mängud!F80="","",Mängud!F80)</f>
        <v>3:2</v>
      </c>
      <c r="M89" s="5"/>
      <c r="N89" s="1"/>
      <c r="O89" s="1"/>
      <c r="P89" s="1"/>
      <c r="Q89" s="6"/>
      <c r="R89" s="20" t="str">
        <f>IF(Mängud!F124="","",Mängud!F124)</f>
        <v>3:0</v>
      </c>
      <c r="S89" s="5"/>
      <c r="T89" s="1"/>
    </row>
    <row r="90" spans="1:20" ht="12.75">
      <c r="A90" s="1"/>
      <c r="B90" s="1"/>
      <c r="C90" s="1"/>
      <c r="D90" s="1"/>
      <c r="E90" s="1"/>
      <c r="F90" s="1"/>
      <c r="G90" s="3">
        <v>159</v>
      </c>
      <c r="H90" s="59" t="str">
        <f>IF(Mängud!E60="","",Mängud!E60)</f>
        <v>Toomas Hansar</v>
      </c>
      <c r="I90" s="58"/>
      <c r="J90" s="60"/>
      <c r="K90" s="1"/>
      <c r="L90" s="1"/>
      <c r="M90" s="3"/>
      <c r="N90" s="1"/>
      <c r="O90" s="1"/>
      <c r="P90" s="1"/>
      <c r="Q90" s="1"/>
      <c r="R90" s="1"/>
      <c r="S90" s="3"/>
      <c r="T90" s="1"/>
    </row>
    <row r="91" spans="1:20" ht="12.75">
      <c r="A91" s="4">
        <v>-130</v>
      </c>
      <c r="B91" s="58" t="str">
        <f>IF(Plussring!H58="","",IF(Plussring!H58=Plussring!E57,Plussring!E59,Plussring!E57))</f>
        <v>Mihhail Tšernov</v>
      </c>
      <c r="C91" s="58"/>
      <c r="D91" s="58"/>
      <c r="E91" s="1"/>
      <c r="F91" s="1"/>
      <c r="G91" s="3"/>
      <c r="H91" s="6"/>
      <c r="I91" s="20" t="str">
        <f>IF(Mängud!F60="","",Mängud!F60)</f>
        <v>3:0</v>
      </c>
      <c r="J91" s="1"/>
      <c r="K91" s="1"/>
      <c r="L91" s="1"/>
      <c r="M91" s="3"/>
      <c r="N91" s="1"/>
      <c r="O91" s="1"/>
      <c r="P91" s="1"/>
      <c r="Q91" s="1"/>
      <c r="R91" s="1"/>
      <c r="S91" s="3"/>
      <c r="T91" s="1"/>
    </row>
    <row r="92" spans="1:20" ht="12.75">
      <c r="A92" s="1"/>
      <c r="B92" s="1"/>
      <c r="C92" s="1"/>
      <c r="D92" s="5">
        <v>138</v>
      </c>
      <c r="E92" s="59" t="str">
        <f>IF(Mängud!E39="","",Mängud!E39)</f>
        <v>Mihhail Tšernov</v>
      </c>
      <c r="F92" s="58"/>
      <c r="G92" s="60"/>
      <c r="H92" s="1"/>
      <c r="I92" s="1"/>
      <c r="J92" s="1"/>
      <c r="K92" s="1"/>
      <c r="L92" s="1"/>
      <c r="M92" s="3">
        <v>198</v>
      </c>
      <c r="N92" s="59" t="str">
        <f>IF(Mängud!E99="","",Mängud!E99)</f>
        <v>Ants Hendrikson</v>
      </c>
      <c r="O92" s="58"/>
      <c r="P92" s="58"/>
      <c r="Q92" s="1"/>
      <c r="R92" s="1"/>
      <c r="S92" s="3"/>
      <c r="T92" s="1"/>
    </row>
    <row r="93" spans="1:20" ht="12.75">
      <c r="A93" s="4">
        <v>-106</v>
      </c>
      <c r="B93" s="58" t="str">
        <f>IF(Plussring!E27="","",IF(Plussring!E27=Plussring!B26,Plussring!B28,Plussring!B26))</f>
        <v>Bye Bye</v>
      </c>
      <c r="C93" s="58"/>
      <c r="D93" s="60"/>
      <c r="E93" s="6"/>
      <c r="F93" s="20" t="str">
        <f>IF(Mängud!F39="","",(Mängud!F39))</f>
        <v>w.o.</v>
      </c>
      <c r="G93" s="1"/>
      <c r="H93" s="1"/>
      <c r="I93" s="1"/>
      <c r="J93" s="1"/>
      <c r="K93" s="1"/>
      <c r="L93" s="1"/>
      <c r="M93" s="3"/>
      <c r="N93" s="6"/>
      <c r="O93" s="20" t="str">
        <f>IF(Mängud!F99="","",Mängud!F99)</f>
        <v>3:2</v>
      </c>
      <c r="P93" s="5"/>
      <c r="Q93" s="1"/>
      <c r="R93" s="1"/>
      <c r="S93" s="3"/>
      <c r="T93" s="1"/>
    </row>
    <row r="94" spans="1:20" ht="12.75">
      <c r="A94" s="1"/>
      <c r="B94" s="1"/>
      <c r="C94" s="1"/>
      <c r="D94" s="1"/>
      <c r="E94" s="1"/>
      <c r="F94" s="1"/>
      <c r="G94" s="4">
        <v>-149</v>
      </c>
      <c r="H94" s="58" t="str">
        <f>IF(Plussring!K8="","",IF(Plussring!K8=Plussring!H6,Plussring!H10,Plussring!H6))</f>
        <v>Heikki Sool</v>
      </c>
      <c r="I94" s="58"/>
      <c r="J94" s="58"/>
      <c r="K94" s="1"/>
      <c r="L94" s="1"/>
      <c r="M94" s="3"/>
      <c r="N94" s="1"/>
      <c r="O94" s="1"/>
      <c r="P94" s="3"/>
      <c r="Q94" s="1"/>
      <c r="R94" s="1"/>
      <c r="S94" s="3"/>
      <c r="T94" s="1"/>
    </row>
    <row r="95" spans="1:20" ht="12.75">
      <c r="A95" s="4">
        <v>-131</v>
      </c>
      <c r="B95" s="58" t="str">
        <f>IF(Plussring!H62="","",IF(Plussring!H62=Plussring!E61,Plussring!E63,Plussring!E61))</f>
        <v>Ants Hendrikson</v>
      </c>
      <c r="C95" s="58"/>
      <c r="D95" s="58"/>
      <c r="E95" s="1"/>
      <c r="F95" s="1"/>
      <c r="G95" s="1"/>
      <c r="H95" s="1"/>
      <c r="I95" s="1"/>
      <c r="J95" s="5"/>
      <c r="K95" s="1"/>
      <c r="L95" s="1"/>
      <c r="M95" s="3"/>
      <c r="N95" s="1"/>
      <c r="O95" s="1"/>
      <c r="P95" s="3"/>
      <c r="Q95" s="1"/>
      <c r="R95" s="1"/>
      <c r="S95" s="3"/>
      <c r="T95" s="1"/>
    </row>
    <row r="96" spans="1:20" ht="12.75">
      <c r="A96" s="1"/>
      <c r="B96" s="1"/>
      <c r="C96" s="1"/>
      <c r="D96" s="5">
        <v>139</v>
      </c>
      <c r="E96" s="59" t="str">
        <f>IF(Mängud!E40="","",Mängud!E40)</f>
        <v>Ants Hendrikson</v>
      </c>
      <c r="F96" s="58"/>
      <c r="G96" s="58"/>
      <c r="H96" s="1"/>
      <c r="I96" s="1"/>
      <c r="J96" s="3">
        <v>180</v>
      </c>
      <c r="K96" s="59" t="str">
        <f>IF(Mängud!E81="","",Mängud!E81)</f>
        <v>Ants Hendrikson</v>
      </c>
      <c r="L96" s="58"/>
      <c r="M96" s="60"/>
      <c r="N96" s="1"/>
      <c r="O96" s="1"/>
      <c r="P96" s="3">
        <v>216</v>
      </c>
      <c r="Q96" s="59" t="str">
        <f>IF(Mängud!E117="","",Mängud!E117)</f>
        <v>Vladyslav Rybachok</v>
      </c>
      <c r="R96" s="58"/>
      <c r="S96" s="60"/>
      <c r="T96" s="1"/>
    </row>
    <row r="97" spans="1:20" ht="12.75">
      <c r="A97" s="4">
        <v>-107</v>
      </c>
      <c r="B97" s="58" t="str">
        <f>IF(Plussring!E31="","",IF(Plussring!E31=Plussring!B30,Plussring!B32,Plussring!B30))</f>
        <v>Bye Bye</v>
      </c>
      <c r="C97" s="58"/>
      <c r="D97" s="60"/>
      <c r="E97" s="6"/>
      <c r="F97" s="20" t="str">
        <f>IF(Mängud!F40="","",(Mängud!F40))</f>
        <v>w.o.</v>
      </c>
      <c r="G97" s="5"/>
      <c r="H97" s="1"/>
      <c r="I97" s="1"/>
      <c r="J97" s="3"/>
      <c r="K97" s="6"/>
      <c r="L97" s="20" t="str">
        <f>IF(Mängud!F81="","",Mängud!F81)</f>
        <v>3:1</v>
      </c>
      <c r="M97" s="1"/>
      <c r="N97" s="1"/>
      <c r="O97" s="1"/>
      <c r="P97" s="3"/>
      <c r="Q97" s="6"/>
      <c r="R97" s="20" t="str">
        <f>IF(Mängud!F117="","",Mängud!F117)</f>
        <v>3:0</v>
      </c>
      <c r="S97" s="1"/>
      <c r="T97" s="1"/>
    </row>
    <row r="98" spans="1:20" ht="12.75">
      <c r="A98" s="1"/>
      <c r="B98" s="1"/>
      <c r="C98" s="1"/>
      <c r="D98" s="1"/>
      <c r="E98" s="1"/>
      <c r="F98" s="1"/>
      <c r="G98" s="3">
        <v>160</v>
      </c>
      <c r="H98" s="59" t="str">
        <f>IF(Mängud!E61="","",Mängud!E61)</f>
        <v>Ants Hendrikson</v>
      </c>
      <c r="I98" s="58"/>
      <c r="J98" s="60"/>
      <c r="K98" s="1"/>
      <c r="L98" s="1"/>
      <c r="M98" s="1"/>
      <c r="N98" s="1"/>
      <c r="O98" s="1"/>
      <c r="P98" s="3"/>
      <c r="Q98" s="1"/>
      <c r="R98" s="1"/>
      <c r="S98" s="1"/>
      <c r="T98" s="1"/>
    </row>
    <row r="99" spans="1:20" ht="12.75">
      <c r="A99" s="4">
        <v>-132</v>
      </c>
      <c r="B99" s="58" t="str">
        <f>IF(Plussring!H66="","",IF(Plussring!H66=Plussring!E65,Plussring!E67,Plussring!E65))</f>
        <v>Heiki Hansar</v>
      </c>
      <c r="C99" s="58"/>
      <c r="D99" s="58"/>
      <c r="E99" s="1"/>
      <c r="F99" s="1"/>
      <c r="G99" s="3"/>
      <c r="H99" s="6"/>
      <c r="I99" s="20" t="str">
        <f>IF(Mängud!F61="","",Mängud!F61)</f>
        <v>3:0</v>
      </c>
      <c r="J99" s="8"/>
      <c r="K99" s="12"/>
      <c r="L99" s="1"/>
      <c r="M99" s="1"/>
      <c r="N99" s="1"/>
      <c r="O99" s="1"/>
      <c r="P99" s="3"/>
      <c r="Q99" s="1"/>
      <c r="R99" s="1"/>
      <c r="S99" s="1"/>
      <c r="T99" s="1"/>
    </row>
    <row r="100" spans="1:20" ht="12.75">
      <c r="A100" s="1"/>
      <c r="B100" s="1"/>
      <c r="C100" s="1"/>
      <c r="D100" s="5">
        <v>140</v>
      </c>
      <c r="E100" s="59" t="str">
        <f>IF(Mängud!E41="","",Mängud!E41)</f>
        <v>Heiki Hansar</v>
      </c>
      <c r="F100" s="58"/>
      <c r="G100" s="60"/>
      <c r="H100" s="1"/>
      <c r="I100" s="1"/>
      <c r="J100" s="1"/>
      <c r="K100" s="12"/>
      <c r="L100" s="1"/>
      <c r="M100" s="4">
        <v>-175</v>
      </c>
      <c r="N100" s="58" t="str">
        <f>IF(Plussring!N44="","",IF(Plussring!N44=Plussring!K40,Plussring!K48,Plussring!K40))</f>
        <v>Vladyslav Rybachok</v>
      </c>
      <c r="O100" s="58"/>
      <c r="P100" s="60"/>
      <c r="Q100" s="1"/>
      <c r="R100" s="1"/>
      <c r="S100" s="1"/>
      <c r="T100" s="1"/>
    </row>
    <row r="101" spans="1:20" ht="12.75">
      <c r="A101" s="4">
        <v>-108</v>
      </c>
      <c r="B101" s="58" t="str">
        <f>IF(Plussring!E35="","",IF(Plussring!E35=Plussring!B34,Plussring!B36,Plussring!B34))</f>
        <v>Anneli Mälksoo</v>
      </c>
      <c r="C101" s="58"/>
      <c r="D101" s="60"/>
      <c r="E101" s="6"/>
      <c r="F101" s="20" t="str">
        <f>IF(Mängud!F41="","",(Mängud!F41))</f>
        <v>3:1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>
      <c r="A102" s="1"/>
      <c r="B102" s="1"/>
      <c r="C102" s="1"/>
      <c r="D102" s="1"/>
      <c r="E102" s="1"/>
      <c r="F102" s="1"/>
      <c r="G102" s="4">
        <v>-156</v>
      </c>
      <c r="H102" s="58" t="str">
        <f>IF(Plussring!K64="","",IF(Plussring!K64=Plussring!H62,Plussring!H66,Plussring!H62))</f>
        <v>Oliver Ollmann</v>
      </c>
      <c r="I102" s="58"/>
      <c r="J102" s="58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>
      <c r="A103" s="4">
        <v>-117</v>
      </c>
      <c r="B103" s="58" t="str">
        <f>IF(Plussring!H6="","",IF(Plussring!H6=Plussring!E5,Plussring!E7,Plussring!E5))</f>
        <v>Raivo Roots</v>
      </c>
      <c r="C103" s="58"/>
      <c r="D103" s="58"/>
      <c r="E103" s="1"/>
      <c r="F103" s="1"/>
      <c r="G103" s="1"/>
      <c r="H103" s="1"/>
      <c r="I103" s="1"/>
      <c r="J103" s="5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2.75">
      <c r="A104" s="1"/>
      <c r="B104" s="1"/>
      <c r="C104" s="1"/>
      <c r="D104" s="5">
        <v>141</v>
      </c>
      <c r="E104" s="59" t="str">
        <f>IF(Mängud!E42="","",Mängud!E42)</f>
        <v>Raivo Roots</v>
      </c>
      <c r="F104" s="58"/>
      <c r="G104" s="58"/>
      <c r="H104" s="1"/>
      <c r="I104" s="1"/>
      <c r="J104" s="3">
        <v>181</v>
      </c>
      <c r="K104" s="59" t="str">
        <f>IF(Mängud!E82="","",Mängud!E82)</f>
        <v>Oliver Ollmann</v>
      </c>
      <c r="L104" s="58"/>
      <c r="M104" s="58"/>
      <c r="N104" s="1"/>
      <c r="O104" s="1"/>
      <c r="P104" s="1"/>
      <c r="Q104" s="1"/>
      <c r="R104" s="1"/>
      <c r="S104" s="1"/>
      <c r="T104" s="1"/>
    </row>
    <row r="105" spans="1:20" ht="12.75">
      <c r="A105" s="4">
        <v>-109</v>
      </c>
      <c r="B105" s="58" t="str">
        <f>IF(Plussring!E39="","",IF(Plussring!E39=Plussring!B38,Plussring!B40,Plussring!B38))</f>
        <v>Aleksander Tuhkanen</v>
      </c>
      <c r="C105" s="58"/>
      <c r="D105" s="60"/>
      <c r="E105" s="6"/>
      <c r="F105" s="20" t="str">
        <f>IF(Mängud!F42="","",(Mängud!F42))</f>
        <v>3:0</v>
      </c>
      <c r="G105" s="5"/>
      <c r="H105" s="1"/>
      <c r="I105" s="1"/>
      <c r="J105" s="3"/>
      <c r="K105" s="6"/>
      <c r="L105" s="20" t="str">
        <f>IF(Mängud!F82="","",Mängud!F82)</f>
        <v>3:1</v>
      </c>
      <c r="M105" s="5"/>
      <c r="N105" s="1"/>
      <c r="O105" s="1"/>
      <c r="P105" s="1"/>
      <c r="Q105" s="1"/>
      <c r="R105" s="1"/>
      <c r="S105" s="1"/>
      <c r="T105" s="1"/>
    </row>
    <row r="106" spans="1:20" ht="12.75">
      <c r="A106" s="1"/>
      <c r="B106" s="1"/>
      <c r="C106" s="1"/>
      <c r="D106" s="1"/>
      <c r="E106" s="1"/>
      <c r="F106" s="1"/>
      <c r="G106" s="3">
        <v>161</v>
      </c>
      <c r="H106" s="59" t="str">
        <f>IF(Mängud!E62="","",Mängud!E62)</f>
        <v>Marika Kotka</v>
      </c>
      <c r="I106" s="58"/>
      <c r="J106" s="60"/>
      <c r="K106" s="1"/>
      <c r="L106" s="1"/>
      <c r="M106" s="3"/>
      <c r="N106" s="1"/>
      <c r="O106" s="1"/>
      <c r="P106" s="1"/>
      <c r="Q106" s="1"/>
      <c r="R106" s="1"/>
      <c r="S106" s="1"/>
      <c r="T106" s="1"/>
    </row>
    <row r="107" spans="1:20" ht="12.75">
      <c r="A107" s="4">
        <v>-118</v>
      </c>
      <c r="B107" s="58" t="str">
        <f>IF(Plussring!H10="","",IF(Plussring!H10=Plussring!E9,Plussring!E11,Plussring!E9))</f>
        <v>Marika Kotka</v>
      </c>
      <c r="C107" s="58"/>
      <c r="D107" s="58"/>
      <c r="E107" s="1"/>
      <c r="F107" s="1"/>
      <c r="G107" s="3"/>
      <c r="H107" s="6"/>
      <c r="I107" s="20" t="str">
        <f>IF(Mängud!F62="","",Mängud!F62)</f>
        <v>3:1</v>
      </c>
      <c r="J107" s="1"/>
      <c r="K107" s="1"/>
      <c r="L107" s="1"/>
      <c r="M107" s="3"/>
      <c r="N107" s="1"/>
      <c r="O107" s="1"/>
      <c r="P107" s="1"/>
      <c r="Q107" s="1"/>
      <c r="R107" s="1"/>
      <c r="S107" s="1"/>
      <c r="T107" s="1"/>
    </row>
    <row r="108" spans="1:20" ht="12.75">
      <c r="A108" s="1"/>
      <c r="B108" s="1"/>
      <c r="C108" s="1"/>
      <c r="D108" s="5">
        <v>142</v>
      </c>
      <c r="E108" s="59" t="str">
        <f>IF(Mängud!E43="","",Mängud!E43)</f>
        <v>Marika Kotka</v>
      </c>
      <c r="F108" s="58"/>
      <c r="G108" s="60"/>
      <c r="H108" s="1"/>
      <c r="I108" s="1"/>
      <c r="J108" s="1"/>
      <c r="K108" s="1"/>
      <c r="L108" s="1"/>
      <c r="M108" s="3">
        <v>199</v>
      </c>
      <c r="N108" s="59" t="str">
        <f>IF(Mängud!E100="","",Mängud!E100)</f>
        <v>Riho Strazev</v>
      </c>
      <c r="O108" s="58"/>
      <c r="P108" s="58"/>
      <c r="Q108" s="12"/>
      <c r="R108" s="1"/>
      <c r="S108" s="1"/>
      <c r="T108" s="1"/>
    </row>
    <row r="109" spans="1:20" ht="12.75">
      <c r="A109" s="4">
        <v>-110</v>
      </c>
      <c r="B109" s="58" t="str">
        <f>IF(Plussring!E43="","",IF(Plussring!E43=Plussring!B42,Plussring!B44,Plussring!B42))</f>
        <v>Bye Bye</v>
      </c>
      <c r="C109" s="58"/>
      <c r="D109" s="60"/>
      <c r="E109" s="6"/>
      <c r="F109" s="20" t="str">
        <f>IF(Mängud!F43="","",(Mängud!F43))</f>
        <v>w.o.</v>
      </c>
      <c r="G109" s="1"/>
      <c r="H109" s="1"/>
      <c r="I109" s="1"/>
      <c r="J109" s="1"/>
      <c r="K109" s="1"/>
      <c r="L109" s="1"/>
      <c r="M109" s="3"/>
      <c r="N109" s="6"/>
      <c r="O109" s="20" t="str">
        <f>IF(Mängud!F100="","",Mängud!F100)</f>
        <v>3:2</v>
      </c>
      <c r="P109" s="1"/>
      <c r="Q109" s="15"/>
      <c r="R109" s="1"/>
      <c r="S109" s="1"/>
      <c r="T109" s="1"/>
    </row>
    <row r="110" spans="1:20" ht="12.75">
      <c r="A110" s="1"/>
      <c r="B110" s="1"/>
      <c r="C110" s="1"/>
      <c r="D110" s="1"/>
      <c r="E110" s="1"/>
      <c r="F110" s="1"/>
      <c r="G110" s="4">
        <v>-155</v>
      </c>
      <c r="H110" s="58" t="str">
        <f>IF(Plussring!K56="","",IF(Plussring!K56=Plussring!H54,Plussring!H58,Plussring!H54))</f>
        <v>Reino Ristissaar</v>
      </c>
      <c r="I110" s="58"/>
      <c r="J110" s="58"/>
      <c r="K110" s="1"/>
      <c r="L110" s="1"/>
      <c r="M110" s="3"/>
      <c r="N110" s="1"/>
      <c r="O110" s="1"/>
      <c r="P110" s="3"/>
      <c r="Q110" s="1"/>
      <c r="R110" s="1"/>
      <c r="S110" s="1"/>
      <c r="T110" s="1"/>
    </row>
    <row r="111" spans="1:20" ht="12.75">
      <c r="A111" s="4">
        <v>-119</v>
      </c>
      <c r="B111" s="58" t="str">
        <f>IF(Plussring!H14="","",IF(Plussring!H14=Plussring!E13,Plussring!E15,Plussring!E13))</f>
        <v>Aleksandr Sokirjanski</v>
      </c>
      <c r="C111" s="58"/>
      <c r="D111" s="58"/>
      <c r="E111" s="1"/>
      <c r="F111" s="1"/>
      <c r="G111" s="1"/>
      <c r="H111" s="1"/>
      <c r="I111" s="1"/>
      <c r="J111" s="5"/>
      <c r="K111" s="1"/>
      <c r="L111" s="1"/>
      <c r="M111" s="3"/>
      <c r="N111" s="1"/>
      <c r="O111" s="1"/>
      <c r="P111" s="3"/>
      <c r="Q111" s="1"/>
      <c r="R111" s="1"/>
      <c r="S111" s="1"/>
      <c r="T111" s="1"/>
    </row>
    <row r="112" spans="1:20" ht="12.75">
      <c r="A112" s="1"/>
      <c r="B112" s="1"/>
      <c r="C112" s="1"/>
      <c r="D112" s="5">
        <v>143</v>
      </c>
      <c r="E112" s="59" t="str">
        <f>IF(Mängud!E44="","",Mängud!E44)</f>
        <v>Aleksandr Sokirjanski</v>
      </c>
      <c r="F112" s="58"/>
      <c r="G112" s="58"/>
      <c r="H112" s="1"/>
      <c r="I112" s="1"/>
      <c r="J112" s="3">
        <v>182</v>
      </c>
      <c r="K112" s="59" t="str">
        <f>IF(Mängud!E83="","",Mängud!E83)</f>
        <v>Riho Strazev</v>
      </c>
      <c r="L112" s="58"/>
      <c r="M112" s="60"/>
      <c r="N112" s="1"/>
      <c r="O112" s="1"/>
      <c r="P112" s="3">
        <v>217</v>
      </c>
      <c r="Q112" s="59" t="str">
        <f>IF(Mängud!E118="","",Mängud!E118)</f>
        <v>Imre Korsen</v>
      </c>
      <c r="R112" s="58"/>
      <c r="S112" s="58"/>
      <c r="T112" s="1"/>
    </row>
    <row r="113" spans="1:20" ht="12.75">
      <c r="A113" s="4">
        <v>-111</v>
      </c>
      <c r="B113" s="58" t="str">
        <f>IF(Plussring!E47="","",IF(Plussring!E47=Plussring!B46,Plussring!B48,Plussring!B46))</f>
        <v>Larissa Lill</v>
      </c>
      <c r="C113" s="58"/>
      <c r="D113" s="60"/>
      <c r="E113" s="6"/>
      <c r="F113" s="20" t="str">
        <f>IF(Mängud!F44="","",(Mängud!F44))</f>
        <v>3:0</v>
      </c>
      <c r="G113" s="5"/>
      <c r="H113" s="1"/>
      <c r="I113" s="1"/>
      <c r="J113" s="3"/>
      <c r="K113" s="6"/>
      <c r="L113" s="20" t="str">
        <f>IF(Mängud!F83="","",Mängud!F83)</f>
        <v>3:2</v>
      </c>
      <c r="M113" s="1"/>
      <c r="N113" s="1"/>
      <c r="O113" s="1"/>
      <c r="P113" s="3"/>
      <c r="Q113" s="6"/>
      <c r="R113" s="20" t="str">
        <f>IF(Mängud!F118="","",Mängud!F118)</f>
        <v>3:2</v>
      </c>
      <c r="S113" s="5"/>
      <c r="T113" s="1"/>
    </row>
    <row r="114" spans="1:20" ht="12.75">
      <c r="A114" s="1"/>
      <c r="B114" s="1"/>
      <c r="C114" s="1"/>
      <c r="D114" s="1"/>
      <c r="E114" s="1"/>
      <c r="F114" s="1"/>
      <c r="G114" s="3">
        <v>162</v>
      </c>
      <c r="H114" s="59" t="str">
        <f>IF(Mängud!E63="","",Mängud!E63)</f>
        <v>Riho Strazev</v>
      </c>
      <c r="I114" s="58"/>
      <c r="J114" s="58"/>
      <c r="K114" s="15"/>
      <c r="L114" s="1"/>
      <c r="M114" s="1"/>
      <c r="N114" s="1"/>
      <c r="O114" s="1"/>
      <c r="P114" s="3"/>
      <c r="Q114" s="1"/>
      <c r="R114" s="1"/>
      <c r="S114" s="3"/>
      <c r="T114" s="1"/>
    </row>
    <row r="115" spans="1:20" ht="12.75">
      <c r="A115" s="4">
        <v>-120</v>
      </c>
      <c r="B115" s="58" t="str">
        <f>IF(Plussring!H18="","",IF(Plussring!H18=Plussring!E17,Plussring!E19,Plussring!E17))</f>
        <v>Riho Strazev</v>
      </c>
      <c r="C115" s="58"/>
      <c r="D115" s="58"/>
      <c r="E115" s="1"/>
      <c r="F115" s="1"/>
      <c r="G115" s="3"/>
      <c r="H115" s="6"/>
      <c r="I115" s="20" t="str">
        <f>IF(Mängud!F63="","",Mängud!F63)</f>
        <v>3:2</v>
      </c>
      <c r="J115" s="8"/>
      <c r="K115" s="12"/>
      <c r="L115" s="1"/>
      <c r="M115" s="1"/>
      <c r="N115" s="1"/>
      <c r="O115" s="1"/>
      <c r="P115" s="3"/>
      <c r="Q115" s="1"/>
      <c r="R115" s="1"/>
      <c r="S115" s="3"/>
      <c r="T115" s="1"/>
    </row>
    <row r="116" spans="1:20" ht="12.75">
      <c r="A116" s="1"/>
      <c r="B116" s="1"/>
      <c r="C116" s="1"/>
      <c r="D116" s="5">
        <v>144</v>
      </c>
      <c r="E116" s="59" t="str">
        <f>IF(Mängud!E45="","",Mängud!E45)</f>
        <v>Riho Strazev</v>
      </c>
      <c r="F116" s="58"/>
      <c r="G116" s="60"/>
      <c r="H116" s="1"/>
      <c r="I116" s="1"/>
      <c r="J116" s="1"/>
      <c r="K116" s="1"/>
      <c r="L116" s="1"/>
      <c r="M116" s="4">
        <v>-174</v>
      </c>
      <c r="N116" s="58" t="str">
        <f>IF(Plussring!N28="","",IF(Plussring!N28=Plussring!K24,Plussring!K32,Plussring!K24))</f>
        <v>Imre Korsen</v>
      </c>
      <c r="O116" s="58"/>
      <c r="P116" s="60"/>
      <c r="Q116" s="1"/>
      <c r="R116" s="1"/>
      <c r="S116" s="3"/>
      <c r="T116" s="1"/>
    </row>
    <row r="117" spans="1:20" ht="12.75">
      <c r="A117" s="4">
        <v>-112</v>
      </c>
      <c r="B117" s="58" t="str">
        <f>IF(Plussring!E51="","",IF(Plussring!E51=Plussring!B50,Plussring!B52,Plussring!B50))</f>
        <v>Malle Miilmann</v>
      </c>
      <c r="C117" s="58"/>
      <c r="D117" s="60"/>
      <c r="E117" s="6"/>
      <c r="F117" s="20" t="str">
        <f>IF(Mängud!F45="","",(Mängud!F45))</f>
        <v>3:0</v>
      </c>
      <c r="G117" s="1"/>
      <c r="H117" s="1"/>
      <c r="I117" s="1"/>
      <c r="J117" s="1"/>
      <c r="K117" s="1"/>
      <c r="L117" s="1"/>
      <c r="M117" s="1"/>
      <c r="N117" s="1"/>
      <c r="O117" s="1"/>
      <c r="P117" s="8"/>
      <c r="Q117" s="1"/>
      <c r="R117" s="1"/>
      <c r="S117" s="3"/>
      <c r="T117" s="1"/>
    </row>
    <row r="118" spans="1:20" ht="12.75">
      <c r="A118" s="1"/>
      <c r="B118" s="1"/>
      <c r="C118" s="1"/>
      <c r="D118" s="1"/>
      <c r="E118" s="1"/>
      <c r="F118" s="1"/>
      <c r="G118" s="4">
        <v>-154</v>
      </c>
      <c r="H118" s="58" t="str">
        <f>IF(Plussring!K48="","",IF(Plussring!K48=Plussring!H46,Plussring!H50,Plussring!H46))</f>
        <v>Kalju Kalda</v>
      </c>
      <c r="I118" s="58"/>
      <c r="J118" s="58"/>
      <c r="K118" s="1"/>
      <c r="L118" s="1"/>
      <c r="M118" s="1"/>
      <c r="N118" s="1"/>
      <c r="O118" s="1"/>
      <c r="P118" s="1"/>
      <c r="Q118" s="1"/>
      <c r="R118" s="1"/>
      <c r="S118" s="3"/>
      <c r="T118" s="1"/>
    </row>
    <row r="119" spans="1:20" ht="12.75">
      <c r="A119" s="4">
        <v>-121</v>
      </c>
      <c r="B119" s="58" t="str">
        <f>IF(Plussring!H22="","",IF(Plussring!H22=Plussring!E21,Plussring!E23,Plussring!E21))</f>
        <v>Anatoli Zapunov</v>
      </c>
      <c r="C119" s="58"/>
      <c r="D119" s="58"/>
      <c r="E119" s="1"/>
      <c r="F119" s="1"/>
      <c r="G119" s="1"/>
      <c r="H119" s="1"/>
      <c r="I119" s="1"/>
      <c r="J119" s="5"/>
      <c r="K119" s="1"/>
      <c r="L119" s="16"/>
      <c r="M119" s="1"/>
      <c r="N119" s="1"/>
      <c r="O119" s="1"/>
      <c r="P119" s="1"/>
      <c r="Q119" s="1"/>
      <c r="R119" s="1"/>
      <c r="S119" s="3"/>
      <c r="T119" s="1"/>
    </row>
    <row r="120" spans="1:20" ht="12.75">
      <c r="A120" s="1"/>
      <c r="B120" s="1"/>
      <c r="C120" s="1"/>
      <c r="D120" s="5">
        <v>145</v>
      </c>
      <c r="E120" s="59" t="str">
        <f>IF(Mängud!E46="","",Mängud!E46)</f>
        <v>Romet Rättel</v>
      </c>
      <c r="F120" s="58"/>
      <c r="G120" s="58"/>
      <c r="H120" s="1"/>
      <c r="I120" s="1"/>
      <c r="J120" s="3">
        <v>183</v>
      </c>
      <c r="K120" s="59" t="str">
        <f>IF(Mängud!E84="","",Mängud!E84)</f>
        <v>Kalju Kalda</v>
      </c>
      <c r="L120" s="58"/>
      <c r="M120" s="58"/>
      <c r="N120" s="1"/>
      <c r="O120" s="1"/>
      <c r="P120" s="10" t="s">
        <v>8</v>
      </c>
      <c r="Q120" s="58" t="str">
        <f>IF(Mängud!E125="","",Mängud!E125)</f>
        <v>Jaanus Lokotar</v>
      </c>
      <c r="R120" s="58"/>
      <c r="S120" s="58"/>
      <c r="T120" s="14">
        <v>224</v>
      </c>
    </row>
    <row r="121" spans="1:20" ht="12.75">
      <c r="A121" s="4">
        <v>-113</v>
      </c>
      <c r="B121" s="58" t="str">
        <f>IF(Plussring!E55="","",IF(Plussring!E55=Plussring!B54,Plussring!B56,Plussring!B54))</f>
        <v>Romet Rättel</v>
      </c>
      <c r="C121" s="58"/>
      <c r="D121" s="60"/>
      <c r="E121" s="6"/>
      <c r="F121" s="20" t="str">
        <f>IF(Mängud!F46="","",(Mängud!F46))</f>
        <v>3:2</v>
      </c>
      <c r="G121" s="5"/>
      <c r="H121" s="1"/>
      <c r="I121" s="1"/>
      <c r="J121" s="3"/>
      <c r="K121" s="6"/>
      <c r="L121" s="20" t="str">
        <f>IF(Mängud!F84="","",Mängud!F84)</f>
        <v>3:0</v>
      </c>
      <c r="M121" s="5"/>
      <c r="N121" s="1"/>
      <c r="O121" s="1"/>
      <c r="P121" s="1"/>
      <c r="Q121" s="6"/>
      <c r="R121" s="20" t="str">
        <f>IF(Mängud!F125="","",Mängud!F125)</f>
        <v>3:0</v>
      </c>
      <c r="S121" s="5"/>
      <c r="T121" s="1"/>
    </row>
    <row r="122" spans="1:20" ht="12.75">
      <c r="A122" s="1"/>
      <c r="B122" s="1"/>
      <c r="C122" s="1"/>
      <c r="D122" s="1"/>
      <c r="E122" s="1"/>
      <c r="F122" s="1"/>
      <c r="G122" s="3">
        <v>163</v>
      </c>
      <c r="H122" s="59" t="str">
        <f>IF(Mängud!E64="","",Mängud!E64)</f>
        <v>Enrico Kozintsev</v>
      </c>
      <c r="I122" s="58"/>
      <c r="J122" s="60"/>
      <c r="K122" s="1"/>
      <c r="L122" s="1"/>
      <c r="M122" s="3"/>
      <c r="N122" s="1"/>
      <c r="O122" s="1"/>
      <c r="P122" s="1"/>
      <c r="Q122" s="1"/>
      <c r="R122" s="1"/>
      <c r="S122" s="3"/>
      <c r="T122" s="1"/>
    </row>
    <row r="123" spans="1:20" ht="12.75">
      <c r="A123" s="4">
        <v>-122</v>
      </c>
      <c r="B123" s="58" t="str">
        <f>IF(Plussring!H26="","",IF(Plussring!H26=Plussring!E25,Plussring!E27,Plussring!E25))</f>
        <v>Enrico Kozintsev</v>
      </c>
      <c r="C123" s="58"/>
      <c r="D123" s="58"/>
      <c r="E123" s="1"/>
      <c r="F123" s="1"/>
      <c r="G123" s="3"/>
      <c r="H123" s="6"/>
      <c r="I123" s="20" t="str">
        <f>IF(Mängud!F64="","",Mängud!F64)</f>
        <v>3:0</v>
      </c>
      <c r="J123" s="1"/>
      <c r="K123" s="1"/>
      <c r="L123" s="1"/>
      <c r="M123" s="3"/>
      <c r="N123" s="1"/>
      <c r="O123" s="1"/>
      <c r="P123" s="1"/>
      <c r="Q123" s="1"/>
      <c r="R123" s="1"/>
      <c r="S123" s="3"/>
      <c r="T123" s="1"/>
    </row>
    <row r="124" spans="1:20" ht="12.75">
      <c r="A124" s="1"/>
      <c r="B124" s="1"/>
      <c r="C124" s="1"/>
      <c r="D124" s="5">
        <v>146</v>
      </c>
      <c r="E124" s="59" t="str">
        <f>IF(Mängud!E47="","",Mängud!E47)</f>
        <v>Enrico Kozintsev</v>
      </c>
      <c r="F124" s="58"/>
      <c r="G124" s="60"/>
      <c r="H124" s="1"/>
      <c r="I124" s="1"/>
      <c r="J124" s="1"/>
      <c r="K124" s="1"/>
      <c r="L124" s="1"/>
      <c r="M124" s="3">
        <v>200</v>
      </c>
      <c r="N124" s="59" t="str">
        <f>IF(Mängud!E101="","",Mängud!E101)</f>
        <v>Kalju Kalda</v>
      </c>
      <c r="O124" s="58"/>
      <c r="P124" s="58"/>
      <c r="Q124" s="1"/>
      <c r="R124" s="1"/>
      <c r="S124" s="3"/>
      <c r="T124" s="1"/>
    </row>
    <row r="125" spans="1:20" ht="12.75">
      <c r="A125" s="4">
        <v>-114</v>
      </c>
      <c r="B125" s="58" t="str">
        <f>IF(Plussring!E59="","",IF(Plussring!E59=Plussring!B58,Plussring!B60,Plussring!B58))</f>
        <v>Jako Lill</v>
      </c>
      <c r="C125" s="58"/>
      <c r="D125" s="60"/>
      <c r="E125" s="6"/>
      <c r="F125" s="20" t="str">
        <f>IF(Mängud!F47="","",(Mängud!F47))</f>
        <v>3:0</v>
      </c>
      <c r="G125" s="1"/>
      <c r="H125" s="1"/>
      <c r="I125" s="1"/>
      <c r="J125" s="1"/>
      <c r="K125" s="1"/>
      <c r="L125" s="1"/>
      <c r="M125" s="3"/>
      <c r="N125" s="6"/>
      <c r="O125" s="20" t="str">
        <f>IF(Mängud!F101="","",Mängud!F101)</f>
        <v>3:0</v>
      </c>
      <c r="P125" s="5"/>
      <c r="Q125" s="1"/>
      <c r="R125" s="1"/>
      <c r="S125" s="3"/>
      <c r="T125" s="1"/>
    </row>
    <row r="126" spans="1:20" ht="12.75">
      <c r="A126" s="1"/>
      <c r="B126" s="1"/>
      <c r="C126" s="1"/>
      <c r="D126" s="1"/>
      <c r="E126" s="1"/>
      <c r="F126" s="1"/>
      <c r="G126" s="4">
        <v>-153</v>
      </c>
      <c r="H126" s="58" t="str">
        <f>IF(Plussring!K40="","",IF(Plussring!K40=Plussring!H38,Plussring!H42,Plussring!H38))</f>
        <v>Kristi Ernits</v>
      </c>
      <c r="I126" s="58"/>
      <c r="J126" s="58"/>
      <c r="K126" s="1"/>
      <c r="L126" s="1"/>
      <c r="M126" s="3"/>
      <c r="N126" s="1"/>
      <c r="O126" s="1"/>
      <c r="P126" s="3"/>
      <c r="Q126" s="1"/>
      <c r="R126" s="1"/>
      <c r="S126" s="3"/>
      <c r="T126" s="1"/>
    </row>
    <row r="127" spans="1:20" ht="12.75">
      <c r="A127" s="4">
        <v>-123</v>
      </c>
      <c r="B127" s="58" t="str">
        <f>IF(Plussring!H30="","",IF(Plussring!H30=Plussring!E29,Plussring!E31,Plussring!E29))</f>
        <v>Sandra Prikk</v>
      </c>
      <c r="C127" s="58"/>
      <c r="D127" s="58"/>
      <c r="E127" s="1"/>
      <c r="F127" s="1"/>
      <c r="G127" s="1"/>
      <c r="H127" s="1"/>
      <c r="I127" s="1"/>
      <c r="J127" s="5"/>
      <c r="K127" s="1"/>
      <c r="L127" s="1"/>
      <c r="M127" s="3"/>
      <c r="N127" s="1"/>
      <c r="O127" s="1"/>
      <c r="P127" s="3"/>
      <c r="Q127" s="1"/>
      <c r="R127" s="1"/>
      <c r="S127" s="3"/>
      <c r="T127" s="1"/>
    </row>
    <row r="128" spans="1:20" ht="12.75">
      <c r="A128" s="1"/>
      <c r="B128" s="1"/>
      <c r="C128" s="1"/>
      <c r="D128" s="5">
        <v>147</v>
      </c>
      <c r="E128" s="59" t="str">
        <f>IF(Mängud!E48="","",Mängud!E48)</f>
        <v>Sandra Prikk</v>
      </c>
      <c r="F128" s="58"/>
      <c r="G128" s="58"/>
      <c r="H128" s="1"/>
      <c r="I128" s="1"/>
      <c r="J128" s="3">
        <v>184</v>
      </c>
      <c r="K128" s="59" t="str">
        <f>IF(Mängud!E85="","",Mängud!E85)</f>
        <v>Kristi Ernits</v>
      </c>
      <c r="L128" s="58"/>
      <c r="M128" s="60"/>
      <c r="N128" s="1"/>
      <c r="O128" s="1"/>
      <c r="P128" s="3">
        <v>218</v>
      </c>
      <c r="Q128" s="59" t="str">
        <f>IF(Mängud!E119="","",Mängud!E119)</f>
        <v>Jaanus Lokotar</v>
      </c>
      <c r="R128" s="58"/>
      <c r="S128" s="60"/>
      <c r="T128" s="1"/>
    </row>
    <row r="129" spans="1:20" ht="12.75">
      <c r="A129" s="4">
        <v>-115</v>
      </c>
      <c r="B129" s="58" t="str">
        <f>IF(Plussring!E63="","",IF(Plussring!E63=Plussring!B62,Plussring!B64,Plussring!B62))</f>
        <v>Bye Bye</v>
      </c>
      <c r="C129" s="58"/>
      <c r="D129" s="60"/>
      <c r="E129" s="6"/>
      <c r="F129" s="20" t="str">
        <f>IF(Mängud!F48="","",(Mängud!F48))</f>
        <v>w.o.</v>
      </c>
      <c r="G129" s="5"/>
      <c r="H129" s="1"/>
      <c r="I129" s="1"/>
      <c r="J129" s="3"/>
      <c r="K129" s="6"/>
      <c r="L129" s="20" t="str">
        <f>IF(Mängud!F85="","",Mängud!F85)</f>
        <v>3:2</v>
      </c>
      <c r="M129" s="1"/>
      <c r="N129" s="1"/>
      <c r="O129" s="1"/>
      <c r="P129" s="3"/>
      <c r="Q129" s="6"/>
      <c r="R129" s="20" t="str">
        <f>IF(Mängud!F119="","",Mängud!F119)</f>
        <v>3:2</v>
      </c>
      <c r="S129" s="1"/>
      <c r="T129" s="1"/>
    </row>
    <row r="130" spans="1:20" ht="12.75">
      <c r="A130" s="1"/>
      <c r="B130" s="1"/>
      <c r="C130" s="1"/>
      <c r="D130" s="1"/>
      <c r="E130" s="1"/>
      <c r="F130" s="1"/>
      <c r="G130" s="3">
        <v>164</v>
      </c>
      <c r="H130" s="59" t="str">
        <f>IF(Mängud!E65="","",Mängud!E65)</f>
        <v>Sandra Prikk</v>
      </c>
      <c r="I130" s="58"/>
      <c r="J130" s="58"/>
      <c r="K130" s="15"/>
      <c r="L130" s="1"/>
      <c r="M130" s="1"/>
      <c r="N130" s="1"/>
      <c r="O130" s="1"/>
      <c r="P130" s="3"/>
      <c r="Q130" s="1"/>
      <c r="R130" s="1"/>
      <c r="S130" s="1"/>
      <c r="T130" s="1"/>
    </row>
    <row r="131" spans="1:20" ht="12.75">
      <c r="A131" s="4">
        <v>-124</v>
      </c>
      <c r="B131" s="58" t="str">
        <f>IF(Plussring!H34="","",IF(Plussring!H34=Plussring!E33,Plussring!E35,Plussring!E33))</f>
        <v>Mati Türk</v>
      </c>
      <c r="C131" s="58"/>
      <c r="D131" s="58"/>
      <c r="E131" s="1"/>
      <c r="F131" s="1"/>
      <c r="G131" s="3"/>
      <c r="H131" s="6"/>
      <c r="I131" s="20" t="str">
        <f>IF(Mängud!F65="","",Mängud!F65)</f>
        <v>3:0</v>
      </c>
      <c r="J131" s="8"/>
      <c r="K131" s="12"/>
      <c r="L131" s="1"/>
      <c r="M131" s="1"/>
      <c r="N131" s="1"/>
      <c r="O131" s="1"/>
      <c r="P131" s="3"/>
      <c r="Q131" s="1"/>
      <c r="R131" s="1"/>
      <c r="S131" s="1"/>
      <c r="T131" s="1"/>
    </row>
    <row r="132" spans="1:20" ht="12.75">
      <c r="A132" s="1"/>
      <c r="B132" s="8"/>
      <c r="C132" s="8"/>
      <c r="D132" s="5">
        <v>148</v>
      </c>
      <c r="E132" s="59" t="str">
        <f>IF(Mängud!E49="","",Mängud!E49)</f>
        <v>Mati Türk</v>
      </c>
      <c r="F132" s="58"/>
      <c r="G132" s="60"/>
      <c r="H132" s="1"/>
      <c r="I132" s="1"/>
      <c r="J132" s="1"/>
      <c r="K132" s="1"/>
      <c r="L132" s="1"/>
      <c r="M132" s="4">
        <v>-173</v>
      </c>
      <c r="N132" s="58" t="str">
        <f>IF(Plussring!N12="","",IF(Plussring!N12=Plussring!K8,Plussring!K16,Plussring!K8))</f>
        <v>Jaanus Lokotar</v>
      </c>
      <c r="O132" s="58"/>
      <c r="P132" s="60"/>
      <c r="Q132" s="1"/>
      <c r="R132" s="1"/>
      <c r="S132" s="1"/>
      <c r="T132" s="1"/>
    </row>
    <row r="133" spans="1:20" ht="12.75">
      <c r="A133" s="4">
        <v>-116</v>
      </c>
      <c r="B133" s="58" t="str">
        <f>IF(Plussring!E67="","",IF(Plussring!E67=Plussring!B66,Plussring!B68,Plussring!B66))</f>
        <v>Aivar Soo</v>
      </c>
      <c r="C133" s="58"/>
      <c r="D133" s="60"/>
      <c r="E133" s="6"/>
      <c r="F133" s="20" t="str">
        <f>IF(Mängud!F49="","",(Mängud!F49))</f>
        <v>3:2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5" spans="1:12" ht="12.75">
      <c r="A135" s="4">
        <v>-205</v>
      </c>
      <c r="B135" s="58" t="str">
        <f>IF(Plussring!Q20="","",IF(Plussring!Q20=Plussring!N12,Plussring!N28,Plussring!N12))</f>
        <v>Heino Kruusement</v>
      </c>
      <c r="C135" s="58"/>
      <c r="D135" s="58"/>
      <c r="E135" s="1"/>
      <c r="F135" s="1"/>
      <c r="G135" s="1"/>
      <c r="H135" s="1"/>
      <c r="I135" s="61" t="s">
        <v>130</v>
      </c>
      <c r="J135" s="61"/>
      <c r="K135" s="61"/>
      <c r="L135" s="61"/>
    </row>
    <row r="136" spans="1:12" ht="12.75">
      <c r="A136" s="1"/>
      <c r="B136" s="1"/>
      <c r="C136" s="1"/>
      <c r="D136" s="5">
        <v>233</v>
      </c>
      <c r="E136" s="59" t="str">
        <f>IF(Mängud!E134="","",Mängud!E134)</f>
        <v>Heino Kruusement</v>
      </c>
      <c r="F136" s="58"/>
      <c r="G136" s="58"/>
      <c r="H136" s="1"/>
      <c r="I136" s="1"/>
      <c r="J136" s="1"/>
      <c r="K136" s="1"/>
      <c r="L136" s="1"/>
    </row>
    <row r="137" spans="1:12" ht="12.75">
      <c r="A137" s="4">
        <v>223</v>
      </c>
      <c r="B137" s="58" t="str">
        <f>IF(Miinusring!Q21="","",Miinusring!Q21)</f>
        <v>Vladyslav Rybachok</v>
      </c>
      <c r="C137" s="58"/>
      <c r="D137" s="60"/>
      <c r="E137" s="6"/>
      <c r="F137" s="20" t="str">
        <f>IF(Mängud!F134="","",Mängud!F134)</f>
        <v>3:1</v>
      </c>
      <c r="G137" s="5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3">
        <v>258</v>
      </c>
      <c r="H138" s="59" t="str">
        <f>IF(Mängud!E159="","",Mängud!E159)</f>
        <v>Heino Kruusement</v>
      </c>
      <c r="I138" s="58"/>
      <c r="J138" s="58"/>
      <c r="K138" s="4" t="s">
        <v>10</v>
      </c>
      <c r="L138" s="1"/>
    </row>
    <row r="139" spans="1:20" ht="12.75">
      <c r="A139" s="4">
        <v>-206</v>
      </c>
      <c r="B139" s="58" t="str">
        <f>IF(Plussring!Q52="","",IF(Plussring!Q52=Plussring!N44,Plussring!N60,Plussring!N44))</f>
        <v>Eduard Virkunen</v>
      </c>
      <c r="C139" s="58"/>
      <c r="D139" s="58"/>
      <c r="E139" s="1"/>
      <c r="F139" s="1"/>
      <c r="G139" s="3"/>
      <c r="H139" s="6"/>
      <c r="I139" s="20" t="str">
        <f>IF(Mängud!F159="","",Mängud!F159)</f>
        <v>3:1</v>
      </c>
      <c r="J139" s="1"/>
      <c r="K139" s="1"/>
      <c r="L139" s="1"/>
      <c r="M139" s="4">
        <v>-233</v>
      </c>
      <c r="N139" s="58" t="str">
        <f>IF(E136="","",IF(E136=B135,B137,B135))</f>
        <v>Vladyslav Rybachok</v>
      </c>
      <c r="O139" s="58"/>
      <c r="P139" s="58"/>
      <c r="Q139" s="1"/>
      <c r="R139" s="1"/>
      <c r="S139" s="1"/>
      <c r="T139" s="1"/>
    </row>
    <row r="140" spans="1:20" ht="12.75">
      <c r="A140" s="1"/>
      <c r="B140" s="1"/>
      <c r="C140" s="1"/>
      <c r="D140" s="5">
        <v>234</v>
      </c>
      <c r="E140" s="59" t="str">
        <f>IF(Mängud!E135="","",Mängud!E135)</f>
        <v>Eduard Virkunen</v>
      </c>
      <c r="F140" s="58"/>
      <c r="G140" s="60"/>
      <c r="H140" s="1"/>
      <c r="I140" s="1"/>
      <c r="J140" s="1"/>
      <c r="K140" s="1"/>
      <c r="L140" s="1"/>
      <c r="M140" s="1"/>
      <c r="N140" s="1"/>
      <c r="O140" s="1"/>
      <c r="P140" s="5">
        <v>257</v>
      </c>
      <c r="Q140" s="59" t="str">
        <f>IF(Mängud!E158="","",Mängud!E158)</f>
        <v>Vladyslav Rybachok</v>
      </c>
      <c r="R140" s="58"/>
      <c r="S140" s="58"/>
      <c r="T140" s="4" t="s">
        <v>9</v>
      </c>
    </row>
    <row r="141" spans="1:20" ht="12.75">
      <c r="A141" s="4">
        <v>224</v>
      </c>
      <c r="B141" s="58" t="str">
        <f>IF(Miinusring!Q53="","",Miinusring!Q53)</f>
        <v>Jaanus Lokotar</v>
      </c>
      <c r="C141" s="58"/>
      <c r="D141" s="60"/>
      <c r="E141" s="6"/>
      <c r="F141" s="20" t="str">
        <f>IF(Mängud!F135="","",Mängud!F135)</f>
        <v>3:1</v>
      </c>
      <c r="G141" s="1"/>
      <c r="H141" s="1"/>
      <c r="I141" s="1"/>
      <c r="J141" s="1"/>
      <c r="K141" s="1"/>
      <c r="L141" s="1"/>
      <c r="M141" s="4">
        <v>-234</v>
      </c>
      <c r="N141" s="58" t="str">
        <f>IF(E140="","",IF(E140=B139,B141,B139))</f>
        <v>Jaanus Lokotar</v>
      </c>
      <c r="O141" s="58"/>
      <c r="P141" s="60"/>
      <c r="Q141" s="6"/>
      <c r="R141" s="20" t="str">
        <f>IF(Mängud!F158="","",Mängud!F158)</f>
        <v>3:2</v>
      </c>
      <c r="S141" s="1"/>
      <c r="T141" s="1"/>
    </row>
    <row r="142" spans="1:20" ht="12.75">
      <c r="A142" s="1"/>
      <c r="B142" s="1"/>
      <c r="C142" s="1"/>
      <c r="D142" s="1"/>
      <c r="E142" s="1"/>
      <c r="F142" s="1"/>
      <c r="G142" s="4">
        <v>-258</v>
      </c>
      <c r="H142" s="58" t="str">
        <f>IF(H138="","",IF(H138=E136,E140,E136))</f>
        <v>Eduard Virkunen</v>
      </c>
      <c r="I142" s="58"/>
      <c r="J142" s="58"/>
      <c r="K142" s="4" t="s">
        <v>12</v>
      </c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2.75">
      <c r="A143" s="4">
        <v>-215</v>
      </c>
      <c r="B143" s="58" t="str">
        <f>IF(Miinusring!Q13="","",IF(Miinusring!Q13=Miinusring!N9,Miinusring!N17,Miinusring!N9))</f>
        <v>Ain Raid</v>
      </c>
      <c r="C143" s="58"/>
      <c r="D143" s="58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4">
        <v>-257</v>
      </c>
      <c r="Q143" s="58" t="str">
        <f>IF(Q140="","",IF(Q140=N139,N141,N139))</f>
        <v>Jaanus Lokotar</v>
      </c>
      <c r="R143" s="58"/>
      <c r="S143" s="58"/>
      <c r="T143" s="4" t="s">
        <v>11</v>
      </c>
    </row>
    <row r="144" spans="1:20" ht="12.75">
      <c r="A144" s="1"/>
      <c r="B144" s="1"/>
      <c r="C144" s="1"/>
      <c r="D144" s="5">
        <v>231</v>
      </c>
      <c r="E144" s="59" t="str">
        <f>IF(Mängud!E132="","",Mängud!E132)</f>
        <v>Ain Raid</v>
      </c>
      <c r="F144" s="58"/>
      <c r="G144" s="58"/>
      <c r="H144" s="1"/>
      <c r="I144" s="1"/>
      <c r="J144" s="1"/>
      <c r="K144" s="1"/>
      <c r="L144" s="1"/>
      <c r="M144" s="4">
        <v>-223</v>
      </c>
      <c r="N144" s="58" t="str">
        <f>IF(Miinusring!Q21="","",IF(Miinusring!Q21=Miinusring!Q13,Miinusring!Q29,Miinusring!Q13))</f>
        <v>Keit Reinsalu</v>
      </c>
      <c r="O144" s="58"/>
      <c r="P144" s="58"/>
      <c r="Q144" s="1"/>
      <c r="R144" s="1"/>
      <c r="S144" s="1"/>
      <c r="T144" s="1"/>
    </row>
    <row r="145" spans="1:20" ht="12.75">
      <c r="A145" s="4">
        <v>-216</v>
      </c>
      <c r="B145" s="58" t="str">
        <f>IF(Miinusring!Q29="","",IF(Miinusring!Q29=Miinusring!N25,Miinusring!N33,Miinusring!N25))</f>
        <v>Ants Hendrikson</v>
      </c>
      <c r="C145" s="58"/>
      <c r="D145" s="60"/>
      <c r="E145" s="6"/>
      <c r="F145" s="20" t="str">
        <f>IF(Mängud!F132="","",Mängud!F132)</f>
        <v>3:2</v>
      </c>
      <c r="G145" s="5"/>
      <c r="H145" s="1"/>
      <c r="I145" s="1"/>
      <c r="J145" s="1"/>
      <c r="K145" s="1"/>
      <c r="L145" s="1"/>
      <c r="M145" s="1"/>
      <c r="N145" s="1"/>
      <c r="O145" s="1"/>
      <c r="P145" s="5">
        <v>256</v>
      </c>
      <c r="Q145" s="59" t="str">
        <f>IF(Mängud!E157="","",Mängud!E157)</f>
        <v>Keit Reinsalu</v>
      </c>
      <c r="R145" s="58"/>
      <c r="S145" s="58"/>
      <c r="T145" s="4" t="s">
        <v>13</v>
      </c>
    </row>
    <row r="146" spans="1:20" ht="12.75">
      <c r="A146" s="1"/>
      <c r="B146" s="1"/>
      <c r="C146" s="1"/>
      <c r="D146" s="1"/>
      <c r="E146" s="1"/>
      <c r="F146" s="1"/>
      <c r="G146" s="3">
        <v>255</v>
      </c>
      <c r="H146" s="59" t="str">
        <f>IF(Mängud!E156="","",Mängud!E156)</f>
        <v>Ain Raid</v>
      </c>
      <c r="I146" s="58"/>
      <c r="J146" s="58"/>
      <c r="K146" s="4" t="s">
        <v>15</v>
      </c>
      <c r="L146" s="1"/>
      <c r="M146" s="4">
        <v>-224</v>
      </c>
      <c r="N146" s="58" t="str">
        <f>IF(Miinusring!Q53="","",IF(Miinusring!Q53=Miinusring!Q45,Miinusring!Q61,Miinusring!Q45))</f>
        <v>Imre Korsen</v>
      </c>
      <c r="O146" s="58"/>
      <c r="P146" s="60"/>
      <c r="Q146" s="6"/>
      <c r="R146" s="20" t="str">
        <f>IF(Mängud!F157="","",Mängud!F157)</f>
        <v>3:2</v>
      </c>
      <c r="S146" s="1"/>
      <c r="T146" s="1"/>
    </row>
    <row r="147" spans="1:20" ht="12.75">
      <c r="A147" s="4">
        <v>-217</v>
      </c>
      <c r="B147" s="58" t="str">
        <f>IF(Miinusring!Q45="","",IF(Miinusring!Q45=Miinusring!N41,Miinusring!N49,Miinusring!N41))</f>
        <v>Riho Strazev</v>
      </c>
      <c r="C147" s="58"/>
      <c r="D147" s="58"/>
      <c r="E147" s="1"/>
      <c r="F147" s="1"/>
      <c r="G147" s="3"/>
      <c r="H147" s="6"/>
      <c r="I147" s="20" t="str">
        <f>IF(Mängud!F156="","",Mängud!F156)</f>
        <v>3:1</v>
      </c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2.75">
      <c r="A148" s="1"/>
      <c r="B148" s="1"/>
      <c r="C148" s="1"/>
      <c r="D148" s="5">
        <v>232</v>
      </c>
      <c r="E148" s="59" t="str">
        <f>IF(Mängud!E133="","",Mängud!E133)</f>
        <v>Kalju Kalda</v>
      </c>
      <c r="F148" s="58"/>
      <c r="G148" s="60"/>
      <c r="H148" s="1"/>
      <c r="I148" s="1"/>
      <c r="J148" s="1"/>
      <c r="K148" s="1"/>
      <c r="L148" s="1"/>
      <c r="M148" s="1"/>
      <c r="N148" s="1"/>
      <c r="O148" s="1"/>
      <c r="P148" s="4">
        <v>-256</v>
      </c>
      <c r="Q148" s="58" t="str">
        <f>IF(Q145="","",IF(Q145=N144,N146,N144))</f>
        <v>Imre Korsen</v>
      </c>
      <c r="R148" s="58"/>
      <c r="S148" s="58"/>
      <c r="T148" s="4" t="s">
        <v>14</v>
      </c>
    </row>
    <row r="149" spans="1:12" ht="12.75">
      <c r="A149" s="4">
        <v>-218</v>
      </c>
      <c r="B149" s="58" t="str">
        <f>IF(Miinusring!Q61="","",IF(Miinusring!Q61=Miinusring!N57,Miinusring!N65,Miinusring!N57))</f>
        <v>Kalju Kalda</v>
      </c>
      <c r="C149" s="58"/>
      <c r="D149" s="60"/>
      <c r="E149" s="6"/>
      <c r="F149" s="20" t="str">
        <f>IF(Mängud!F133="","",Mängud!F133)</f>
        <v>3:0</v>
      </c>
      <c r="G149" s="1"/>
      <c r="H149" s="1"/>
      <c r="I149" s="1"/>
      <c r="J149" s="1"/>
      <c r="K149" s="1"/>
      <c r="L149" s="1"/>
    </row>
    <row r="150" spans="1:20" ht="12.75">
      <c r="A150" s="1"/>
      <c r="B150" s="1"/>
      <c r="C150" s="1"/>
      <c r="D150" s="1"/>
      <c r="E150" s="1"/>
      <c r="F150" s="1"/>
      <c r="G150" s="4">
        <v>-255</v>
      </c>
      <c r="H150" s="58" t="str">
        <f>IF(H146="","",IF(H146=E144,E148,E144))</f>
        <v>Kalju Kalda</v>
      </c>
      <c r="I150" s="58"/>
      <c r="J150" s="58"/>
      <c r="K150" s="4" t="s">
        <v>17</v>
      </c>
      <c r="L150" s="1"/>
      <c r="M150" s="4">
        <v>-231</v>
      </c>
      <c r="N150" s="58" t="str">
        <f>IF(E144="","",IF(E144=B143,B145,B143))</f>
        <v>Ants Hendrikson</v>
      </c>
      <c r="O150" s="58"/>
      <c r="P150" s="58"/>
      <c r="Q150" s="1"/>
      <c r="R150" s="1"/>
      <c r="S150" s="1"/>
      <c r="T150" s="1"/>
    </row>
    <row r="151" spans="1:20" ht="12.75">
      <c r="A151" s="4">
        <v>-197</v>
      </c>
      <c r="B151" s="58" t="str">
        <f>IF(Miinusring!N9="","",IF(Miinusring!N9=Miinusring!K5,Miinusring!K13,Miinusring!K5))</f>
        <v>Raigo Rommot</v>
      </c>
      <c r="C151" s="58"/>
      <c r="D151" s="58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5">
        <v>254</v>
      </c>
      <c r="Q151" s="59" t="str">
        <f>IF(Mängud!E155="","",Mängud!E155)</f>
        <v>Ants Hendrikson</v>
      </c>
      <c r="R151" s="58"/>
      <c r="S151" s="58"/>
      <c r="T151" s="4" t="s">
        <v>16</v>
      </c>
    </row>
    <row r="152" spans="1:20" ht="12.75">
      <c r="A152" s="1"/>
      <c r="B152" s="1"/>
      <c r="C152" s="1"/>
      <c r="D152" s="5">
        <v>229</v>
      </c>
      <c r="E152" s="59" t="str">
        <f>IF(Mängud!E130="","",Mängud!E130)</f>
        <v>Raigo Rommot</v>
      </c>
      <c r="F152" s="58"/>
      <c r="G152" s="58"/>
      <c r="H152" s="1"/>
      <c r="I152" s="1"/>
      <c r="J152" s="1"/>
      <c r="K152" s="1"/>
      <c r="L152" s="1"/>
      <c r="M152" s="4">
        <v>-232</v>
      </c>
      <c r="N152" s="58" t="str">
        <f>IF(E148="","",IF(E148=B147,B149,B147))</f>
        <v>Riho Strazev</v>
      </c>
      <c r="O152" s="58"/>
      <c r="P152" s="60"/>
      <c r="Q152" s="6"/>
      <c r="R152" s="20" t="str">
        <f>IF(Mängud!F155="","",Mängud!F155)</f>
        <v>3:2</v>
      </c>
      <c r="S152" s="1"/>
      <c r="T152" s="1"/>
    </row>
    <row r="153" spans="1:20" ht="12.75">
      <c r="A153" s="4">
        <v>-198</v>
      </c>
      <c r="B153" s="58" t="str">
        <f>IF(Miinusring!N25="","",IF(Miinusring!N25=Miinusring!K21,Miinusring!K29,Miinusring!K21))</f>
        <v>Amanda Hallik</v>
      </c>
      <c r="C153" s="58"/>
      <c r="D153" s="60"/>
      <c r="E153" s="6"/>
      <c r="F153" s="20" t="str">
        <f>IF(Mängud!F130="","",Mängud!F130)</f>
        <v>3:0</v>
      </c>
      <c r="G153" s="5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2.75">
      <c r="A154" s="1"/>
      <c r="B154" s="1"/>
      <c r="C154" s="1"/>
      <c r="D154" s="1"/>
      <c r="E154" s="1"/>
      <c r="F154" s="1"/>
      <c r="G154" s="3">
        <v>253</v>
      </c>
      <c r="H154" s="59" t="str">
        <f>IF(Mängud!E154="","",Mängud!E154)</f>
        <v>Raigo Rommot</v>
      </c>
      <c r="I154" s="58"/>
      <c r="J154" s="58"/>
      <c r="K154" s="4" t="s">
        <v>19</v>
      </c>
      <c r="L154" s="1"/>
      <c r="M154" s="1"/>
      <c r="N154" s="1"/>
      <c r="O154" s="1"/>
      <c r="P154" s="4">
        <v>-254</v>
      </c>
      <c r="Q154" s="58" t="str">
        <f>IF(Q151="","",IF(Q151=N150,N152,N150))</f>
        <v>Riho Strazev</v>
      </c>
      <c r="R154" s="58"/>
      <c r="S154" s="58"/>
      <c r="T154" s="4" t="s">
        <v>18</v>
      </c>
    </row>
    <row r="155" spans="1:12" ht="12.75">
      <c r="A155" s="4">
        <v>-199</v>
      </c>
      <c r="B155" s="58" t="str">
        <f>IF(Miinusring!N41="","",IF(Miinusring!N41=Miinusring!K37,Miinusring!K45,Miinusring!K37))</f>
        <v>Oliver Ollmann</v>
      </c>
      <c r="C155" s="58"/>
      <c r="D155" s="58"/>
      <c r="E155" s="1"/>
      <c r="F155" s="1"/>
      <c r="G155" s="3"/>
      <c r="H155" s="6"/>
      <c r="I155" s="20" t="str">
        <f>IF(Mängud!F154="","",Mängud!F154)</f>
        <v>3:1</v>
      </c>
      <c r="J155" s="1"/>
      <c r="K155" s="1"/>
      <c r="L155" s="1"/>
    </row>
    <row r="156" spans="1:12" ht="12.75">
      <c r="A156" s="1"/>
      <c r="B156" s="1"/>
      <c r="C156" s="1"/>
      <c r="D156" s="5">
        <v>230</v>
      </c>
      <c r="E156" s="59" t="str">
        <f>IF(Mängud!E131="","",Mängud!E131)</f>
        <v>Oliver Ollmann</v>
      </c>
      <c r="F156" s="58"/>
      <c r="G156" s="60"/>
      <c r="H156" s="1"/>
      <c r="I156" s="1"/>
      <c r="J156" s="1"/>
      <c r="K156" s="1"/>
      <c r="L156" s="1"/>
    </row>
    <row r="157" spans="1:12" ht="12.75">
      <c r="A157" s="4">
        <v>200</v>
      </c>
      <c r="B157" s="58" t="str">
        <f>IF(Miinusring!N57="","",IF(Miinusring!N57=Miinusring!K53,Miinusring!K61,Miinusring!K53))</f>
        <v>Kristi Ernits</v>
      </c>
      <c r="C157" s="58"/>
      <c r="D157" s="60"/>
      <c r="E157" s="6"/>
      <c r="F157" s="20" t="str">
        <f>IF(Mängud!F131="","",Mängud!F131)</f>
        <v>3:0</v>
      </c>
      <c r="G157" s="1"/>
      <c r="H157" s="1"/>
      <c r="I157" s="1"/>
      <c r="J157" s="1"/>
      <c r="K157" s="1"/>
      <c r="L157" s="1"/>
    </row>
    <row r="158" spans="1:20" ht="12.75">
      <c r="A158" s="1"/>
      <c r="B158" s="1"/>
      <c r="C158" s="1"/>
      <c r="D158" s="1"/>
      <c r="E158" s="1"/>
      <c r="F158" s="1"/>
      <c r="G158" s="4">
        <v>-253</v>
      </c>
      <c r="H158" s="58" t="str">
        <f>IF(H154="","",IF(H154=E152,E156,E152))</f>
        <v>Oliver Ollmann</v>
      </c>
      <c r="I158" s="58"/>
      <c r="J158" s="58"/>
      <c r="K158" s="4" t="s">
        <v>22</v>
      </c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2.75">
      <c r="A159" s="4">
        <v>-177</v>
      </c>
      <c r="B159" s="58" t="str">
        <f>IF(Miinusring!K5="","",IF(Miinusring!K5=Miinusring!H3,Miinusring!H7,Miinusring!H3))</f>
        <v>Arvi Merigan</v>
      </c>
      <c r="C159" s="58"/>
      <c r="D159" s="58"/>
      <c r="E159" s="1"/>
      <c r="F159" s="1"/>
      <c r="G159" s="1"/>
      <c r="H159" s="1"/>
      <c r="I159" s="1"/>
      <c r="J159" s="1"/>
      <c r="K159" s="1"/>
      <c r="L159" s="1"/>
      <c r="M159" s="4">
        <v>-229</v>
      </c>
      <c r="N159" s="58" t="str">
        <f>IF(E152="","",IF(E152=B151,B153,B151))</f>
        <v>Amanda Hallik</v>
      </c>
      <c r="O159" s="58"/>
      <c r="P159" s="58"/>
      <c r="Q159" s="1"/>
      <c r="R159" s="1"/>
      <c r="S159" s="1"/>
      <c r="T159" s="1"/>
    </row>
    <row r="160" spans="1:20" ht="12.75">
      <c r="A160" s="1"/>
      <c r="B160" s="1"/>
      <c r="C160" s="1"/>
      <c r="D160" s="5">
        <v>201</v>
      </c>
      <c r="E160" s="59" t="str">
        <f>IF(Mängud!E102="","",Mängud!E102)</f>
        <v>Arvi Merigan</v>
      </c>
      <c r="F160" s="58"/>
      <c r="G160" s="58"/>
      <c r="H160" s="1"/>
      <c r="I160" s="1"/>
      <c r="J160" s="1"/>
      <c r="K160" s="1"/>
      <c r="L160" s="1"/>
      <c r="M160" s="1"/>
      <c r="N160" s="1"/>
      <c r="O160" s="1"/>
      <c r="P160" s="5">
        <v>252</v>
      </c>
      <c r="Q160" s="59" t="str">
        <f>IF(Mängud!E153="","",Mängud!E153)</f>
        <v>Amanda Hallik</v>
      </c>
      <c r="R160" s="58"/>
      <c r="S160" s="58"/>
      <c r="T160" s="4" t="s">
        <v>20</v>
      </c>
    </row>
    <row r="161" spans="1:20" ht="12.75">
      <c r="A161" s="4">
        <v>-178</v>
      </c>
      <c r="B161" s="58" t="str">
        <f>IF(Miinusring!K13="","",IF(Miinusring!K13=Miinusring!H11,Miinusring!H15,Miinusring!H11))</f>
        <v>Alex Rahuoja</v>
      </c>
      <c r="C161" s="58"/>
      <c r="D161" s="60"/>
      <c r="E161" s="6"/>
      <c r="F161" s="20" t="str">
        <f>IF(Mängud!F102="","",Mängud!F102)</f>
        <v>3:2</v>
      </c>
      <c r="G161" s="5"/>
      <c r="H161" s="1"/>
      <c r="I161" s="1"/>
      <c r="J161" s="1"/>
      <c r="K161" s="1"/>
      <c r="L161" s="1"/>
      <c r="M161" s="4">
        <v>-230</v>
      </c>
      <c r="N161" s="58" t="str">
        <f>IF(E156="","",IF(E156=B155,B157,B155))</f>
        <v>Kristi Ernits</v>
      </c>
      <c r="O161" s="58"/>
      <c r="P161" s="60"/>
      <c r="Q161" s="6"/>
      <c r="R161" s="20" t="str">
        <f>IF(Mängud!F153="","",Mängud!F153)</f>
        <v>3:1</v>
      </c>
      <c r="S161" s="1"/>
      <c r="T161" s="1"/>
    </row>
    <row r="162" spans="1:20" ht="12.75">
      <c r="A162" s="1"/>
      <c r="B162" s="1"/>
      <c r="C162" s="1"/>
      <c r="D162" s="1"/>
      <c r="E162" s="1"/>
      <c r="F162" s="1"/>
      <c r="G162" s="3">
        <v>227</v>
      </c>
      <c r="H162" s="59" t="str">
        <f>IF(Mängud!E128="","",Mängud!E128)</f>
        <v>Arvi Merigan</v>
      </c>
      <c r="I162" s="58"/>
      <c r="J162" s="58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2.75">
      <c r="A163" s="4">
        <v>-179</v>
      </c>
      <c r="B163" s="58" t="str">
        <f>IF(Miinusring!K21="","",IF(Miinusring!K21=Miinusring!H19,Miinusring!H23,Miinusring!H19))</f>
        <v>Toomas Hansar</v>
      </c>
      <c r="C163" s="58"/>
      <c r="D163" s="58"/>
      <c r="E163" s="1"/>
      <c r="F163" s="1"/>
      <c r="G163" s="3"/>
      <c r="H163" s="6"/>
      <c r="I163" s="20" t="str">
        <f>IF(Mängud!F128="","",Mängud!F128)</f>
        <v>3:0</v>
      </c>
      <c r="J163" s="5"/>
      <c r="K163" s="1"/>
      <c r="L163" s="1"/>
      <c r="M163" s="1"/>
      <c r="N163" s="1"/>
      <c r="O163" s="1"/>
      <c r="P163" s="4">
        <v>-252</v>
      </c>
      <c r="Q163" s="58" t="str">
        <f>IF(Q160="","",IF(Q160=N159,N161,N159))</f>
        <v>Kristi Ernits</v>
      </c>
      <c r="R163" s="58"/>
      <c r="S163" s="58"/>
      <c r="T163" s="4" t="s">
        <v>21</v>
      </c>
    </row>
    <row r="164" spans="1:20" ht="12.75">
      <c r="A164" s="1"/>
      <c r="B164" s="1"/>
      <c r="C164" s="1"/>
      <c r="D164" s="5">
        <v>202</v>
      </c>
      <c r="E164" s="59" t="str">
        <f>IF(Mängud!E103="","",Mängud!E103)</f>
        <v>Toomas Hansar</v>
      </c>
      <c r="F164" s="58"/>
      <c r="G164" s="60"/>
      <c r="H164" s="1"/>
      <c r="I164" s="1"/>
      <c r="J164" s="3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2.75">
      <c r="A165" s="4">
        <v>-180</v>
      </c>
      <c r="B165" s="58" t="str">
        <f>IF(Miinusring!K29="","",IF(Miinusring!K29=Miinusring!H27,Miinusring!H31,Miinusring!H27))</f>
        <v>Heikki Sool</v>
      </c>
      <c r="C165" s="58"/>
      <c r="D165" s="60"/>
      <c r="E165" s="13"/>
      <c r="F165" s="20" t="str">
        <f>IF(Mängud!F103="","",Mängud!F103)</f>
        <v>3:2</v>
      </c>
      <c r="G165" s="1"/>
      <c r="H165" s="1"/>
      <c r="I165" s="1"/>
      <c r="J165" s="3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2.75">
      <c r="A166" s="1"/>
      <c r="B166" s="1"/>
      <c r="C166" s="1"/>
      <c r="D166" s="1"/>
      <c r="E166" s="1"/>
      <c r="F166" s="1"/>
      <c r="G166" s="1"/>
      <c r="H166" s="1"/>
      <c r="I166" s="1"/>
      <c r="J166" s="3">
        <v>251</v>
      </c>
      <c r="K166" s="59" t="str">
        <f>IF(Mängud!E152="","",Mängud!E152)</f>
        <v>Reino Ristissaar</v>
      </c>
      <c r="L166" s="58"/>
      <c r="M166" s="58"/>
      <c r="N166" s="4" t="s">
        <v>23</v>
      </c>
      <c r="O166" s="1"/>
      <c r="P166" s="1"/>
      <c r="Q166" s="1"/>
      <c r="R166" s="1"/>
      <c r="S166" s="1"/>
      <c r="T166" s="1"/>
    </row>
    <row r="167" spans="1:20" ht="12.75">
      <c r="A167" s="4">
        <v>-181</v>
      </c>
      <c r="B167" s="58" t="str">
        <f>IF(Miinusring!K37="","",IF(Miinusring!K37=Miinusring!H35,Miinusring!H39,Miinusring!H35))</f>
        <v>Marika Kotka</v>
      </c>
      <c r="C167" s="58"/>
      <c r="D167" s="58"/>
      <c r="E167" s="1"/>
      <c r="F167" s="1"/>
      <c r="G167" s="1"/>
      <c r="H167" s="1"/>
      <c r="I167" s="1"/>
      <c r="J167" s="3"/>
      <c r="K167" s="6"/>
      <c r="L167" s="20" t="str">
        <f>IF(Mängud!F152="","",Mängud!F152)</f>
        <v>3:0</v>
      </c>
      <c r="M167" s="1"/>
      <c r="N167" s="1"/>
      <c r="O167" s="1"/>
      <c r="P167" s="1"/>
      <c r="Q167" s="1"/>
      <c r="R167" s="1"/>
      <c r="S167" s="1"/>
      <c r="T167" s="1"/>
    </row>
    <row r="168" spans="1:20" ht="12.75">
      <c r="A168" s="1"/>
      <c r="B168" s="1"/>
      <c r="C168" s="1"/>
      <c r="D168" s="5">
        <v>203</v>
      </c>
      <c r="E168" s="59" t="str">
        <f>IF(Mängud!E104="","",Mängud!E104)</f>
        <v>Reino Ristissaar</v>
      </c>
      <c r="F168" s="58"/>
      <c r="G168" s="58"/>
      <c r="H168" s="1"/>
      <c r="I168" s="1"/>
      <c r="J168" s="3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12" ht="12.75">
      <c r="A169" s="4">
        <v>-182</v>
      </c>
      <c r="B169" s="58" t="str">
        <f>IF(Miinusring!K45="","",IF(Miinusring!K45=Miinusring!H43,Miinusring!H47,Miinusring!H43))</f>
        <v>Reino Ristissaar</v>
      </c>
      <c r="C169" s="58"/>
      <c r="D169" s="60"/>
      <c r="E169" s="13"/>
      <c r="F169" s="20" t="str">
        <f>IF(Mängud!F104="","",Mängud!F104)</f>
        <v>3:0</v>
      </c>
      <c r="G169" s="5"/>
      <c r="H169" s="1"/>
      <c r="I169" s="1"/>
      <c r="J169" s="3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3">
        <v>228</v>
      </c>
      <c r="H170" s="59" t="str">
        <f>IF(Mängud!E129="","",Mängud!E129)</f>
        <v>Reino Ristissaar</v>
      </c>
      <c r="I170" s="58"/>
      <c r="J170" s="60"/>
      <c r="K170" s="15"/>
      <c r="L170" s="1"/>
    </row>
    <row r="171" spans="1:12" ht="12.75">
      <c r="A171" s="4">
        <v>-183</v>
      </c>
      <c r="B171" s="58" t="str">
        <f>IF(Miinusring!K53="","",IF(Miinusring!K53=Miinusring!H51,Miinusring!H55,Miinusring!H51))</f>
        <v>Enrico Kozintsev</v>
      </c>
      <c r="C171" s="58"/>
      <c r="D171" s="58"/>
      <c r="E171" s="1"/>
      <c r="F171" s="1"/>
      <c r="G171" s="3"/>
      <c r="H171" s="6"/>
      <c r="I171" s="20" t="str">
        <f>IF(Mängud!F129="","",Mängud!F129)</f>
        <v>3:0</v>
      </c>
      <c r="J171" s="8"/>
      <c r="K171" s="12"/>
      <c r="L171" s="1"/>
    </row>
    <row r="172" spans="1:14" ht="12.75">
      <c r="A172" s="1"/>
      <c r="B172" s="1"/>
      <c r="C172" s="1"/>
      <c r="D172" s="5">
        <v>204</v>
      </c>
      <c r="E172" s="59" t="str">
        <f>IF(Mängud!E105="","",Mängud!E105)</f>
        <v>Enrico Kozintsev</v>
      </c>
      <c r="F172" s="58"/>
      <c r="G172" s="60"/>
      <c r="H172" s="1"/>
      <c r="I172" s="1"/>
      <c r="J172" s="4">
        <v>-251</v>
      </c>
      <c r="K172" s="58" t="str">
        <f>IF(K166="","",IF(K166=H162,H170,H162))</f>
        <v>Arvi Merigan</v>
      </c>
      <c r="L172" s="58"/>
      <c r="M172" s="58"/>
      <c r="N172" s="4" t="s">
        <v>25</v>
      </c>
    </row>
    <row r="173" spans="1:9" ht="12.75">
      <c r="A173" s="4">
        <v>-184</v>
      </c>
      <c r="B173" s="58" t="str">
        <f>IF(Miinusring!K61="","",IF(Miinusring!K61=Miinusring!H59,Miinusring!H63,Miinusring!H59))</f>
        <v>Sandra Prikk</v>
      </c>
      <c r="C173" s="58"/>
      <c r="D173" s="60"/>
      <c r="E173" s="13"/>
      <c r="F173" s="20" t="str">
        <f>IF(Mängud!F105="","",Mängud!F105)</f>
        <v>3:2</v>
      </c>
      <c r="G173" s="1"/>
      <c r="H173" s="1"/>
      <c r="I173" s="1"/>
    </row>
    <row r="174" spans="1:20" ht="12.75">
      <c r="A174" s="4"/>
      <c r="B174" s="18"/>
      <c r="C174" s="18"/>
      <c r="D174" s="18"/>
      <c r="E174" s="17"/>
      <c r="F174" s="7"/>
      <c r="G174" s="1"/>
      <c r="H174" s="1"/>
      <c r="I174" s="1"/>
      <c r="J174" s="4"/>
      <c r="K174" s="18"/>
      <c r="L174" s="18"/>
      <c r="M174" s="4">
        <v>-227</v>
      </c>
      <c r="N174" s="58" t="str">
        <f>IF(H162="","",IF(H162=E160,E164,E160))</f>
        <v>Toomas Hansar</v>
      </c>
      <c r="O174" s="58"/>
      <c r="P174" s="58"/>
      <c r="Q174" s="1"/>
      <c r="R174" s="1"/>
      <c r="S174" s="1"/>
      <c r="T174" s="1"/>
    </row>
    <row r="175" spans="1:20" ht="12.75">
      <c r="A175" s="4">
        <v>-201</v>
      </c>
      <c r="B175" s="58" t="str">
        <f>IF(E160="","",IF(E160=B159,B161,B159))</f>
        <v>Alex Rahuoja</v>
      </c>
      <c r="C175" s="58"/>
      <c r="D175" s="58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5">
        <v>250</v>
      </c>
      <c r="Q175" s="59" t="str">
        <f>IF(Mängud!E151="","",Mängud!E151)</f>
        <v>Toomas Hansar</v>
      </c>
      <c r="R175" s="58"/>
      <c r="S175" s="58"/>
      <c r="T175" s="4" t="s">
        <v>24</v>
      </c>
    </row>
    <row r="176" spans="1:20" ht="12.75">
      <c r="A176" s="1"/>
      <c r="B176" s="1"/>
      <c r="C176" s="1"/>
      <c r="D176" s="3">
        <v>225</v>
      </c>
      <c r="E176" s="59" t="str">
        <f>IF(Mängud!E126="","",Mängud!E126)</f>
        <v>Alex Rahuoja</v>
      </c>
      <c r="F176" s="58"/>
      <c r="G176" s="58"/>
      <c r="H176" s="1"/>
      <c r="I176" s="1"/>
      <c r="J176" s="1"/>
      <c r="K176" s="1"/>
      <c r="L176" s="1"/>
      <c r="M176" s="4">
        <v>-228</v>
      </c>
      <c r="N176" s="58" t="str">
        <f>IF(H170="","",IF(H170=E168,E172,E168))</f>
        <v>Enrico Kozintsev</v>
      </c>
      <c r="O176" s="58"/>
      <c r="P176" s="60"/>
      <c r="Q176" s="6"/>
      <c r="R176" s="20" t="str">
        <f>IF(Mängud!F151="","",Mängud!F151)</f>
        <v>3:2</v>
      </c>
      <c r="S176" s="1"/>
      <c r="T176" s="1"/>
    </row>
    <row r="177" spans="1:20" ht="12.75">
      <c r="A177" s="4">
        <v>-202</v>
      </c>
      <c r="B177" s="58" t="str">
        <f>IF(E164="","",IF(E164=B163,B165,B163))</f>
        <v>Heikki Sool</v>
      </c>
      <c r="C177" s="58"/>
      <c r="D177" s="60"/>
      <c r="E177" s="6"/>
      <c r="F177" s="20" t="str">
        <f>IF(Mängud!F126="","",Mängud!F126)</f>
        <v>3:2</v>
      </c>
      <c r="G177" s="5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2.75">
      <c r="A178" s="1"/>
      <c r="B178" s="1"/>
      <c r="C178" s="1"/>
      <c r="D178" s="1"/>
      <c r="E178" s="1"/>
      <c r="F178" s="1"/>
      <c r="G178" s="3">
        <v>249</v>
      </c>
      <c r="H178" s="59" t="str">
        <f>IF(Mängud!E150="","",Mängud!E150)</f>
        <v>Alex Rahuoja</v>
      </c>
      <c r="I178" s="58"/>
      <c r="J178" s="58"/>
      <c r="K178" s="4" t="s">
        <v>27</v>
      </c>
      <c r="L178" s="1"/>
      <c r="O178" s="1"/>
      <c r="P178" s="4">
        <v>-250</v>
      </c>
      <c r="Q178" s="58" t="str">
        <f>IF(Q175="","",IF(Q175=N174,N176,N174))</f>
        <v>Enrico Kozintsev</v>
      </c>
      <c r="R178" s="58"/>
      <c r="S178" s="58"/>
      <c r="T178" s="4" t="s">
        <v>26</v>
      </c>
    </row>
    <row r="179" spans="1:12" ht="12.75">
      <c r="A179" s="4">
        <v>-203</v>
      </c>
      <c r="B179" s="58" t="str">
        <f>IF(E168="","",IF(E168=B167,B169,B167))</f>
        <v>Marika Kotka</v>
      </c>
      <c r="C179" s="58"/>
      <c r="D179" s="58"/>
      <c r="E179" s="1"/>
      <c r="F179" s="1"/>
      <c r="G179" s="3"/>
      <c r="H179" s="6"/>
      <c r="I179" s="20" t="str">
        <f>IF(Mängud!F150="","",Mängud!F150)</f>
        <v>3:0</v>
      </c>
      <c r="J179" s="1"/>
      <c r="K179" s="1"/>
      <c r="L179" s="1"/>
    </row>
    <row r="180" spans="1:12" ht="12.75">
      <c r="A180" s="1"/>
      <c r="B180" s="1"/>
      <c r="C180" s="1"/>
      <c r="D180" s="5">
        <v>226</v>
      </c>
      <c r="E180" s="59" t="str">
        <f>IF(Mängud!E127="","",Mängud!E127)</f>
        <v>Marika Kotka</v>
      </c>
      <c r="F180" s="58"/>
      <c r="G180" s="60"/>
      <c r="H180" s="1"/>
      <c r="I180" s="1"/>
      <c r="J180" s="1"/>
      <c r="K180" s="1"/>
      <c r="L180" s="1"/>
    </row>
    <row r="181" spans="1:12" ht="12.75">
      <c r="A181" s="4">
        <v>-204</v>
      </c>
      <c r="B181" s="58" t="str">
        <f>IF(E172="","",IF(E172=B171,B173,B171))</f>
        <v>Sandra Prikk</v>
      </c>
      <c r="C181" s="58"/>
      <c r="D181" s="60"/>
      <c r="E181" s="6"/>
      <c r="F181" s="20" t="str">
        <f>IF(Mängud!F127="","",Mängud!F127)</f>
        <v>3:1</v>
      </c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4">
        <v>-249</v>
      </c>
      <c r="H182" s="58" t="str">
        <f>IF(H178="","",IF(H178=E176,E180,E176))</f>
        <v>Marika Kotka</v>
      </c>
      <c r="I182" s="58"/>
      <c r="J182" s="58"/>
      <c r="K182" s="4" t="s">
        <v>29</v>
      </c>
      <c r="L182" s="1"/>
    </row>
    <row r="183" spans="1:20" ht="12.75">
      <c r="A183" s="4">
        <v>-157</v>
      </c>
      <c r="B183" s="58" t="str">
        <f>IF(Miinusring!H7="","",IF(Miinusring!H7=Miinusring!E5,Miinusring!E9,Miinusring!E5))</f>
        <v>Neverly Lukas</v>
      </c>
      <c r="C183" s="58"/>
      <c r="D183" s="58"/>
      <c r="E183" s="1"/>
      <c r="F183" s="1"/>
      <c r="G183" s="1"/>
      <c r="H183" s="1"/>
      <c r="I183" s="1"/>
      <c r="J183" s="1"/>
      <c r="K183" s="1"/>
      <c r="L183" s="1"/>
      <c r="M183" s="4">
        <v>-225</v>
      </c>
      <c r="N183" s="58" t="str">
        <f>IF(E176="","",IF(E176=B175,B177,B175))</f>
        <v>Heikki Sool</v>
      </c>
      <c r="O183" s="58"/>
      <c r="P183" s="58"/>
      <c r="Q183" s="1"/>
      <c r="R183" s="1"/>
      <c r="S183" s="1"/>
      <c r="T183" s="1"/>
    </row>
    <row r="184" spans="1:20" ht="12.75">
      <c r="A184" s="1"/>
      <c r="B184" s="1"/>
      <c r="C184" s="1"/>
      <c r="D184" s="5">
        <v>193</v>
      </c>
      <c r="E184" s="59" t="str">
        <f>IF(Mängud!E94="","",Mängud!E94)</f>
        <v>Aili Kuldkepp</v>
      </c>
      <c r="F184" s="58"/>
      <c r="G184" s="58"/>
      <c r="H184" s="1"/>
      <c r="I184" s="1"/>
      <c r="J184" s="1"/>
      <c r="K184" s="1"/>
      <c r="L184" s="1"/>
      <c r="M184" s="1"/>
      <c r="N184" s="1"/>
      <c r="O184" s="1"/>
      <c r="P184" s="5">
        <v>248</v>
      </c>
      <c r="Q184" s="59" t="str">
        <f>IF(Mängud!E149="","",Mängud!E149)</f>
        <v>Sandra Prikk</v>
      </c>
      <c r="R184" s="58"/>
      <c r="S184" s="58"/>
      <c r="T184" s="4" t="s">
        <v>28</v>
      </c>
    </row>
    <row r="185" spans="1:20" ht="12.75">
      <c r="A185" s="4">
        <v>-158</v>
      </c>
      <c r="B185" s="58" t="str">
        <f>IF(Miinusring!H15="","",IF(Miinusring!H15=Miinusring!E13,Miinusring!E17,Miinusring!E13))</f>
        <v>Aili Kuldkepp</v>
      </c>
      <c r="C185" s="58"/>
      <c r="D185" s="60"/>
      <c r="E185" s="6"/>
      <c r="F185" s="20" t="str">
        <f>IF(Mängud!F94="","",Mängud!F94)</f>
        <v>3:1</v>
      </c>
      <c r="G185" s="5"/>
      <c r="H185" s="1"/>
      <c r="I185" s="1"/>
      <c r="J185" s="1"/>
      <c r="K185" s="1"/>
      <c r="L185" s="1"/>
      <c r="M185" s="4">
        <v>-226</v>
      </c>
      <c r="N185" s="58" t="str">
        <f>IF(E180="","",IF(E180=B179,B181,B179))</f>
        <v>Sandra Prikk</v>
      </c>
      <c r="O185" s="58"/>
      <c r="P185" s="60"/>
      <c r="Q185" s="6"/>
      <c r="R185" s="20" t="str">
        <f>IF(Mängud!F149="","",Mängud!F149)</f>
        <v>w.o.</v>
      </c>
      <c r="S185" s="1"/>
      <c r="T185" s="1"/>
    </row>
    <row r="186" spans="1:20" ht="12.75">
      <c r="A186" s="1"/>
      <c r="B186" s="1"/>
      <c r="C186" s="1"/>
      <c r="D186" s="1"/>
      <c r="E186" s="1"/>
      <c r="F186" s="1"/>
      <c r="G186" s="3">
        <v>221</v>
      </c>
      <c r="H186" s="59" t="str">
        <f>IF(Mängud!E122="","",Mängud!E122)</f>
        <v>Aili Kuldkepp</v>
      </c>
      <c r="I186" s="58"/>
      <c r="J186" s="58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2.75">
      <c r="A187" s="4">
        <v>-159</v>
      </c>
      <c r="B187" s="58" t="str">
        <f>IF(Miinusring!H23="","",IF(Miinusring!H23=Miinusring!E21,Miinusring!E25,Miinusring!E21))</f>
        <v>Mihhail Tšernov</v>
      </c>
      <c r="C187" s="58"/>
      <c r="D187" s="58"/>
      <c r="E187" s="1"/>
      <c r="F187" s="1"/>
      <c r="G187" s="3"/>
      <c r="H187" s="6"/>
      <c r="I187" s="20" t="str">
        <f>IF(Mängud!F122="","",Mängud!F122)</f>
        <v>3:1</v>
      </c>
      <c r="J187" s="5"/>
      <c r="K187" s="1"/>
      <c r="L187" s="1"/>
      <c r="M187" s="1"/>
      <c r="N187" s="1"/>
      <c r="O187" s="1"/>
      <c r="P187" s="4">
        <v>-248</v>
      </c>
      <c r="Q187" s="58" t="str">
        <f>IF(Q184="","",IF(Q184=N183,N185,N183))</f>
        <v>Heikki Sool</v>
      </c>
      <c r="R187" s="58"/>
      <c r="S187" s="58"/>
      <c r="T187" s="4" t="s">
        <v>30</v>
      </c>
    </row>
    <row r="188" spans="1:20" ht="12.75">
      <c r="A188" s="1"/>
      <c r="B188" s="1"/>
      <c r="C188" s="1"/>
      <c r="D188" s="5">
        <v>194</v>
      </c>
      <c r="E188" s="59" t="str">
        <f>IF(Mängud!E95="","",Mängud!E95)</f>
        <v>Mihhail Tšernov</v>
      </c>
      <c r="F188" s="58"/>
      <c r="G188" s="60"/>
      <c r="H188" s="1"/>
      <c r="I188" s="1"/>
      <c r="J188" s="3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2.75">
      <c r="A189" s="4">
        <v>-160</v>
      </c>
      <c r="B189" s="58" t="str">
        <f>IF(Miinusring!H31="","",IF(Miinusring!H31=Miinusring!E29,Miinusring!E33,Miinusring!E29))</f>
        <v>Heiki Hansar</v>
      </c>
      <c r="C189" s="58"/>
      <c r="D189" s="60"/>
      <c r="E189" s="13"/>
      <c r="F189" s="20" t="str">
        <f>IF(Mängud!F95="","",Mängud!F95)</f>
        <v>3:0</v>
      </c>
      <c r="G189" s="1"/>
      <c r="H189" s="1"/>
      <c r="I189" s="1"/>
      <c r="J189" s="3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2.75">
      <c r="A190" s="1"/>
      <c r="B190" s="1"/>
      <c r="C190" s="1"/>
      <c r="D190" s="1"/>
      <c r="E190" s="1"/>
      <c r="F190" s="1"/>
      <c r="G190" s="1"/>
      <c r="H190" s="1"/>
      <c r="I190" s="1"/>
      <c r="J190" s="3">
        <v>247</v>
      </c>
      <c r="K190" s="59" t="str">
        <f>IF(Mängud!E148="","",Mängud!E148)</f>
        <v>Aleksandr Sokirjanski</v>
      </c>
      <c r="L190" s="58"/>
      <c r="M190" s="58"/>
      <c r="N190" s="4" t="s">
        <v>31</v>
      </c>
      <c r="O190" s="1"/>
      <c r="P190" s="1"/>
      <c r="Q190" s="1"/>
      <c r="R190" s="1"/>
      <c r="S190" s="1"/>
      <c r="T190" s="1"/>
    </row>
    <row r="191" spans="1:20" ht="12.75">
      <c r="A191" s="4">
        <v>-161</v>
      </c>
      <c r="B191" s="58" t="str">
        <f>IF(Miinusring!H39="","",IF(Miinusring!H39=Miinusring!E37,Miinusring!E41,Miinusring!E37))</f>
        <v>Raivo Roots</v>
      </c>
      <c r="C191" s="58"/>
      <c r="D191" s="58"/>
      <c r="E191" s="1"/>
      <c r="F191" s="1"/>
      <c r="G191" s="1"/>
      <c r="H191" s="1"/>
      <c r="I191" s="1"/>
      <c r="J191" s="3"/>
      <c r="K191" s="6"/>
      <c r="L191" s="20" t="str">
        <f>IF(Mängud!F148="","",Mängud!F148)</f>
        <v>3:2</v>
      </c>
      <c r="M191" s="1"/>
      <c r="N191" s="1"/>
      <c r="O191" s="1"/>
      <c r="P191" s="1"/>
      <c r="Q191" s="1"/>
      <c r="R191" s="1"/>
      <c r="S191" s="1"/>
      <c r="T191" s="1"/>
    </row>
    <row r="192" spans="1:20" ht="12.75">
      <c r="A192" s="1"/>
      <c r="B192" s="1"/>
      <c r="C192" s="1"/>
      <c r="D192" s="5">
        <v>195</v>
      </c>
      <c r="E192" s="59" t="str">
        <f>IF(Mängud!E96="","",Mängud!E96)</f>
        <v>Aleksandr Sokirjanski</v>
      </c>
      <c r="F192" s="58"/>
      <c r="G192" s="58"/>
      <c r="H192" s="1"/>
      <c r="I192" s="1"/>
      <c r="J192" s="3"/>
      <c r="K192" s="1"/>
      <c r="L192" s="1"/>
      <c r="M192" s="1"/>
      <c r="N192" s="1"/>
      <c r="O192" s="1"/>
      <c r="T192" s="1"/>
    </row>
    <row r="193" spans="1:12" ht="12.75">
      <c r="A193" s="4">
        <v>-162</v>
      </c>
      <c r="B193" s="58" t="str">
        <f>IF(Miinusring!H47="","",IF(Miinusring!H47=Miinusring!E45,Miinusring!E49,Miinusring!E45))</f>
        <v>Aleksandr Sokirjanski</v>
      </c>
      <c r="C193" s="58"/>
      <c r="D193" s="60"/>
      <c r="E193" s="13"/>
      <c r="F193" s="20" t="str">
        <f>IF(Mängud!F96="","",Mängud!F96)</f>
        <v>3:0</v>
      </c>
      <c r="G193" s="5"/>
      <c r="H193" s="1"/>
      <c r="I193" s="1"/>
      <c r="J193" s="3"/>
      <c r="K193" s="1"/>
      <c r="L193" s="1"/>
    </row>
    <row r="194" spans="1:13" ht="12.75">
      <c r="A194" s="1"/>
      <c r="B194" s="1"/>
      <c r="C194" s="1"/>
      <c r="D194" s="1"/>
      <c r="E194" s="1"/>
      <c r="F194" s="1"/>
      <c r="G194" s="3">
        <v>222</v>
      </c>
      <c r="H194" s="59" t="str">
        <f>IF(Mängud!E123="","",Mängud!E123)</f>
        <v>Aleksandr Sokirjanski</v>
      </c>
      <c r="I194" s="58"/>
      <c r="J194" s="60"/>
      <c r="K194" s="1"/>
      <c r="L194" s="1"/>
      <c r="M194" s="1"/>
    </row>
    <row r="195" spans="1:10" ht="12.75">
      <c r="A195" s="4">
        <v>-163</v>
      </c>
      <c r="B195" s="58" t="str">
        <f>IF(Miinusring!H55="","",IF(Miinusring!H55=Miinusring!E53,Miinusring!E57,Miinusring!E53))</f>
        <v>Romet Rättel</v>
      </c>
      <c r="C195" s="58"/>
      <c r="D195" s="58"/>
      <c r="E195" s="1"/>
      <c r="F195" s="1"/>
      <c r="G195" s="3"/>
      <c r="H195" s="6"/>
      <c r="I195" s="20" t="str">
        <f>IF(Mängud!F123="","",Mängud!F123)</f>
        <v>3:2</v>
      </c>
      <c r="J195" s="1"/>
    </row>
    <row r="196" spans="1:14" ht="12.75">
      <c r="A196" s="1"/>
      <c r="B196" s="1"/>
      <c r="C196" s="1"/>
      <c r="D196" s="5">
        <v>196</v>
      </c>
      <c r="E196" s="59" t="str">
        <f>IF(Mängud!E97="","",Mängud!E97)</f>
        <v>Mati Türk</v>
      </c>
      <c r="F196" s="58"/>
      <c r="G196" s="60"/>
      <c r="H196" s="1"/>
      <c r="I196" s="1"/>
      <c r="J196" s="4">
        <v>-247</v>
      </c>
      <c r="K196" s="58" t="str">
        <f>IF(K190="","",IF(K190=H186,H194,H186))</f>
        <v>Aili Kuldkepp</v>
      </c>
      <c r="L196" s="58"/>
      <c r="M196" s="58"/>
      <c r="N196" s="4" t="s">
        <v>33</v>
      </c>
    </row>
    <row r="197" spans="1:20" ht="12.75">
      <c r="A197" s="4">
        <v>-164</v>
      </c>
      <c r="B197" s="58" t="str">
        <f>IF(Miinusring!H63="","",IF(Miinusring!H63=Miinusring!E61,Miinusring!E65,Miinusring!E61))</f>
        <v>Mati Türk</v>
      </c>
      <c r="C197" s="58"/>
      <c r="D197" s="60"/>
      <c r="E197" s="13"/>
      <c r="F197" s="20" t="str">
        <f>IF(Mängud!F97="","",Mängud!F97)</f>
        <v>3:1</v>
      </c>
      <c r="G197" s="1"/>
      <c r="H197" s="1"/>
      <c r="I197" s="1"/>
      <c r="K197" s="1"/>
      <c r="L197" s="1"/>
      <c r="M197" s="4">
        <v>-221</v>
      </c>
      <c r="N197" s="58" t="str">
        <f>IF(H186="","",IF(H186=E184,E188,E184))</f>
        <v>Mihhail Tšernov</v>
      </c>
      <c r="O197" s="58"/>
      <c r="P197" s="58"/>
      <c r="Q197" s="1"/>
      <c r="R197" s="1"/>
      <c r="S197" s="1"/>
      <c r="T197" s="1"/>
    </row>
    <row r="198" spans="1:20" ht="12.75">
      <c r="A198" s="4"/>
      <c r="B198" s="18"/>
      <c r="C198" s="18"/>
      <c r="D198" s="18"/>
      <c r="E198" s="6"/>
      <c r="F198" s="7"/>
      <c r="G198" s="1"/>
      <c r="H198" s="1"/>
      <c r="I198" s="1"/>
      <c r="J198" s="4"/>
      <c r="N198" s="1"/>
      <c r="O198" s="1"/>
      <c r="P198" s="5">
        <v>246</v>
      </c>
      <c r="Q198" s="59" t="str">
        <f>IF(Mängud!E147="","",Mängud!E147)</f>
        <v>Mati Türk</v>
      </c>
      <c r="R198" s="58"/>
      <c r="S198" s="58"/>
      <c r="T198" s="4" t="s">
        <v>32</v>
      </c>
    </row>
    <row r="199" spans="1:20" ht="12.75">
      <c r="A199" s="4">
        <v>-193</v>
      </c>
      <c r="B199" s="58" t="str">
        <f>IF(E184="","",IF(E184=B183,B185,B183))</f>
        <v>Neverly Lukas</v>
      </c>
      <c r="C199" s="58"/>
      <c r="D199" s="58"/>
      <c r="E199" s="1"/>
      <c r="F199" s="1"/>
      <c r="G199" s="1"/>
      <c r="H199" s="1"/>
      <c r="I199" s="1"/>
      <c r="J199" s="1"/>
      <c r="K199" s="18"/>
      <c r="L199" s="18"/>
      <c r="M199" s="4">
        <v>-222</v>
      </c>
      <c r="N199" s="58" t="str">
        <f>IF(H194="","",IF(H194=E192,E196,E192))</f>
        <v>Mati Türk</v>
      </c>
      <c r="O199" s="58"/>
      <c r="P199" s="60"/>
      <c r="Q199" s="6"/>
      <c r="R199" s="20" t="str">
        <f>IF(Mängud!F147="","",Mängud!F147)</f>
        <v>3:0</v>
      </c>
      <c r="S199" s="1"/>
      <c r="T199" s="1"/>
    </row>
    <row r="200" spans="1:20" ht="12.75">
      <c r="A200" s="1"/>
      <c r="B200" s="1"/>
      <c r="C200" s="1"/>
      <c r="D200" s="3">
        <v>219</v>
      </c>
      <c r="E200" s="59" t="str">
        <f>IF(Mängud!E120="","",Mängud!E120)</f>
        <v>Heiki Hansar</v>
      </c>
      <c r="F200" s="58"/>
      <c r="G200" s="58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2.75">
      <c r="A201" s="4">
        <v>-194</v>
      </c>
      <c r="B201" s="58" t="str">
        <f>IF(E188="","",IF(E188=B187,B189,B187))</f>
        <v>Heiki Hansar</v>
      </c>
      <c r="C201" s="58"/>
      <c r="D201" s="60"/>
      <c r="E201" s="13"/>
      <c r="F201" s="20" t="str">
        <f>IF(Mängud!F120="","",Mängud!F120)</f>
        <v>3:1</v>
      </c>
      <c r="G201" s="5"/>
      <c r="H201" s="1"/>
      <c r="I201" s="1"/>
      <c r="J201" s="1"/>
      <c r="K201" s="1"/>
      <c r="L201" s="1"/>
      <c r="M201" s="1"/>
      <c r="O201" s="1"/>
      <c r="P201" s="4">
        <v>-246</v>
      </c>
      <c r="Q201" s="58" t="str">
        <f>IF(Q198="","",IF(Q198=N197,N199,N197))</f>
        <v>Mihhail Tšernov</v>
      </c>
      <c r="R201" s="58"/>
      <c r="S201" s="58"/>
      <c r="T201" s="4" t="s">
        <v>34</v>
      </c>
    </row>
    <row r="202" spans="1:20" ht="12.75">
      <c r="A202" s="1"/>
      <c r="B202" s="1"/>
      <c r="C202" s="1"/>
      <c r="D202" s="1"/>
      <c r="E202" s="1"/>
      <c r="F202" s="1"/>
      <c r="G202" s="3">
        <v>245</v>
      </c>
      <c r="H202" s="59" t="str">
        <f>IF(Mängud!E146="","",Mängud!E146)</f>
        <v>Heiki Hansar</v>
      </c>
      <c r="I202" s="58"/>
      <c r="J202" s="58"/>
      <c r="K202" s="4" t="s">
        <v>35</v>
      </c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2.75">
      <c r="A203" s="4">
        <v>-195</v>
      </c>
      <c r="B203" s="58" t="str">
        <f>IF(E192="","",IF(E192=B191,B193,B191))</f>
        <v>Raivo Roots</v>
      </c>
      <c r="C203" s="58"/>
      <c r="D203" s="58"/>
      <c r="E203" s="1"/>
      <c r="F203" s="1"/>
      <c r="G203" s="3"/>
      <c r="H203" s="6"/>
      <c r="I203" s="20" t="str">
        <f>IF(Mängud!F146="","",Mängud!F146)</f>
        <v>3:1</v>
      </c>
      <c r="J203" s="1"/>
      <c r="L203" s="1"/>
      <c r="M203" s="4">
        <v>-219</v>
      </c>
      <c r="N203" s="58" t="str">
        <f>IF(E200="","",IF(E200=B199,B201,B199))</f>
        <v>Neverly Lukas</v>
      </c>
      <c r="O203" s="58"/>
      <c r="P203" s="58"/>
      <c r="Q203" s="1"/>
      <c r="R203" s="1"/>
      <c r="S203" s="1"/>
      <c r="T203" s="1"/>
    </row>
    <row r="204" spans="1:20" ht="12.75">
      <c r="A204" s="1"/>
      <c r="B204" s="1"/>
      <c r="C204" s="1"/>
      <c r="D204" s="5">
        <v>220</v>
      </c>
      <c r="E204" s="59" t="str">
        <f>IF(Mängud!E121="","",Mängud!E121)</f>
        <v>Raivo Roots</v>
      </c>
      <c r="F204" s="58"/>
      <c r="G204" s="60"/>
      <c r="H204" s="1"/>
      <c r="I204" s="1"/>
      <c r="J204" s="1"/>
      <c r="K204" s="1"/>
      <c r="L204" s="1"/>
      <c r="M204" s="1"/>
      <c r="N204" s="1"/>
      <c r="O204" s="1"/>
      <c r="P204" s="5">
        <v>244</v>
      </c>
      <c r="Q204" s="59" t="str">
        <f>IF(Mängud!E145="","",Mängud!E145)</f>
        <v>Romet Rättel</v>
      </c>
      <c r="R204" s="58"/>
      <c r="S204" s="58"/>
      <c r="T204" s="4" t="s">
        <v>36</v>
      </c>
    </row>
    <row r="205" spans="1:20" ht="12.75">
      <c r="A205" s="4">
        <v>-196</v>
      </c>
      <c r="B205" s="58" t="str">
        <f>IF(E196="","",IF(E196=B195,B197,B195))</f>
        <v>Romet Rättel</v>
      </c>
      <c r="C205" s="58"/>
      <c r="D205" s="60"/>
      <c r="E205" s="6"/>
      <c r="F205" s="20" t="str">
        <f>IF(Mängud!F121="","",Mängud!F121)</f>
        <v>3:1</v>
      </c>
      <c r="G205" s="1"/>
      <c r="H205" s="1"/>
      <c r="I205" s="1"/>
      <c r="J205" s="1"/>
      <c r="K205" s="1"/>
      <c r="L205" s="1"/>
      <c r="M205" s="4">
        <v>-220</v>
      </c>
      <c r="N205" s="58" t="str">
        <f>IF(E204="","",IF(E204=B203,B205,B203))</f>
        <v>Romet Rättel</v>
      </c>
      <c r="O205" s="58"/>
      <c r="P205" s="60"/>
      <c r="Q205" s="6"/>
      <c r="R205" s="20" t="str">
        <f>IF(Mängud!F145="","",Mängud!F145)</f>
        <v>3:2</v>
      </c>
      <c r="S205" s="1"/>
      <c r="T205" s="1"/>
    </row>
    <row r="206" spans="1:15" ht="12.75">
      <c r="A206" s="1"/>
      <c r="B206" s="1"/>
      <c r="C206" s="1"/>
      <c r="D206" s="8"/>
      <c r="E206" s="12"/>
      <c r="F206" s="12"/>
      <c r="G206" s="9">
        <v>-245</v>
      </c>
      <c r="H206" s="58" t="str">
        <f>IF(H202="","",IF(H202=E200,E204,E200))</f>
        <v>Raivo Roots</v>
      </c>
      <c r="I206" s="58"/>
      <c r="J206" s="58"/>
      <c r="K206" s="4" t="s">
        <v>37</v>
      </c>
      <c r="L206" s="1"/>
      <c r="M206" s="1"/>
      <c r="N206" s="1"/>
      <c r="O206" s="1"/>
    </row>
    <row r="207" spans="2:20" ht="12.75"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4">
        <v>-244</v>
      </c>
      <c r="Q207" s="58" t="str">
        <f>IF(Q204="","",IF(Q204=N203,N205,N203))</f>
        <v>Neverly Lukas</v>
      </c>
      <c r="R207" s="58"/>
      <c r="S207" s="58"/>
      <c r="T207" s="4" t="s">
        <v>38</v>
      </c>
    </row>
    <row r="208" spans="1:20" ht="12.75">
      <c r="A208" s="61" t="s">
        <v>131</v>
      </c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</row>
    <row r="209" spans="1:20" ht="12.75">
      <c r="A209" s="4">
        <v>-133</v>
      </c>
      <c r="B209" s="58" t="str">
        <f>IF(Miinusring!E5="","",IF(Miinusring!E5=Miinusring!B4,Miinusring!B6,Miinusring!B4))</f>
        <v>Egle Hiius</v>
      </c>
      <c r="C209" s="58"/>
      <c r="D209" s="58"/>
      <c r="E209" s="1"/>
      <c r="F209" s="1"/>
      <c r="G209" s="1"/>
      <c r="H209" s="1"/>
      <c r="L209" s="1"/>
      <c r="M209" s="1"/>
      <c r="N209" s="1"/>
      <c r="O209" s="1"/>
      <c r="P209" s="1"/>
      <c r="Q209" s="12"/>
      <c r="R209" s="12"/>
      <c r="S209" s="12"/>
      <c r="T209" s="1"/>
    </row>
    <row r="210" spans="1:20" ht="12.75">
      <c r="A210" s="1"/>
      <c r="B210" s="1"/>
      <c r="C210" s="1"/>
      <c r="D210" s="5">
        <v>165</v>
      </c>
      <c r="E210" s="59" t="str">
        <f>IF(Mängud!E66="","",Mängud!E66)</f>
        <v>Egle Hiius</v>
      </c>
      <c r="F210" s="58"/>
      <c r="G210" s="58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2.75">
      <c r="A211" s="4">
        <v>-134</v>
      </c>
      <c r="B211" s="58" t="str">
        <f>IF(Miinusring!E9="","",IF(Miinusring!E9=Miinusring!B8,Miinusring!B10,Miinusring!B8))</f>
        <v>Bye Bye</v>
      </c>
      <c r="C211" s="58"/>
      <c r="D211" s="60"/>
      <c r="E211" s="13"/>
      <c r="F211" s="20" t="str">
        <f>IF(Mängud!F66="","",Mängud!F66)</f>
        <v>w.o.</v>
      </c>
      <c r="G211" s="5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2.75">
      <c r="A212" s="1"/>
      <c r="B212" s="1"/>
      <c r="C212" s="1"/>
      <c r="D212" s="1"/>
      <c r="E212" s="1"/>
      <c r="F212" s="1"/>
      <c r="G212" s="3">
        <v>189</v>
      </c>
      <c r="H212" s="59" t="str">
        <f>IF(Mängud!E90="","",Mängud!E90)</f>
        <v>Andi Maasalu</v>
      </c>
      <c r="I212" s="58"/>
      <c r="J212" s="58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2.75">
      <c r="A213" s="4">
        <v>-135</v>
      </c>
      <c r="B213" s="58" t="str">
        <f>IF(Miinusring!E13="","",IF(Miinusring!E13=Miinusring!B12,Miinusring!B14,Miinusring!B12))</f>
        <v>Andi Maasalu</v>
      </c>
      <c r="C213" s="58"/>
      <c r="D213" s="58"/>
      <c r="E213" s="1"/>
      <c r="F213" s="1"/>
      <c r="G213" s="3"/>
      <c r="H213" s="13"/>
      <c r="I213" s="20" t="str">
        <f>IF(Mängud!F90="","",Mängud!F90)</f>
        <v>3:0</v>
      </c>
      <c r="J213" s="5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2.75">
      <c r="A214" s="1"/>
      <c r="B214" s="1"/>
      <c r="C214" s="1"/>
      <c r="D214" s="5">
        <v>166</v>
      </c>
      <c r="E214" s="59" t="str">
        <f>IF(Mängud!E67="","",Mängud!E67)</f>
        <v>Andi Maasalu</v>
      </c>
      <c r="F214" s="58"/>
      <c r="G214" s="60"/>
      <c r="H214" s="1"/>
      <c r="I214" s="1"/>
      <c r="J214" s="3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2.75">
      <c r="A215" s="4">
        <v>-136</v>
      </c>
      <c r="B215" s="58" t="str">
        <f>IF(Miinusring!E17="","",IF(Miinusring!E17=Miinusring!B16,Miinusring!B18,Miinusring!B16))</f>
        <v>Ene Laur</v>
      </c>
      <c r="C215" s="58"/>
      <c r="D215" s="58"/>
      <c r="E215" s="13"/>
      <c r="F215" s="20" t="str">
        <f>IF(Mängud!F67="","",Mängud!F67)</f>
        <v>3:0</v>
      </c>
      <c r="G215" s="1"/>
      <c r="H215" s="1"/>
      <c r="I215" s="1"/>
      <c r="J215" s="3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2.75">
      <c r="A216" s="1"/>
      <c r="B216" s="1"/>
      <c r="C216" s="1"/>
      <c r="D216" s="1"/>
      <c r="E216" s="1"/>
      <c r="F216" s="1"/>
      <c r="G216" s="1"/>
      <c r="H216" s="1"/>
      <c r="I216" s="1"/>
      <c r="J216" s="3">
        <v>213</v>
      </c>
      <c r="K216" s="59" t="str">
        <f>IF(Mängud!E114="","",Mängud!E114)</f>
        <v>Andi Maasalu</v>
      </c>
      <c r="L216" s="58"/>
      <c r="M216" s="58"/>
      <c r="N216" s="1"/>
      <c r="O216" s="1"/>
      <c r="P216" s="1"/>
      <c r="Q216" s="1"/>
      <c r="R216" s="1"/>
      <c r="S216" s="1"/>
      <c r="T216" s="1"/>
    </row>
    <row r="217" spans="1:20" ht="12.75">
      <c r="A217" s="4">
        <v>-137</v>
      </c>
      <c r="B217" s="58" t="str">
        <f>IF(Miinusring!E21="","",IF(Miinusring!E21=Miinusring!B20,Miinusring!B22,Miinusring!B20))</f>
        <v>Erika Seffer-müller</v>
      </c>
      <c r="C217" s="58"/>
      <c r="D217" s="58"/>
      <c r="E217" s="1"/>
      <c r="F217" s="1"/>
      <c r="G217" s="1"/>
      <c r="H217" s="1"/>
      <c r="I217" s="1"/>
      <c r="J217" s="3"/>
      <c r="K217" s="6"/>
      <c r="L217" s="20" t="str">
        <f>IF(Mängud!F114="","",Mängud!F114)</f>
        <v>3:0</v>
      </c>
      <c r="M217" s="5"/>
      <c r="N217" s="1"/>
      <c r="O217" s="1"/>
      <c r="P217" s="1"/>
      <c r="Q217" s="1"/>
      <c r="R217" s="1"/>
      <c r="S217" s="1"/>
      <c r="T217" s="1"/>
    </row>
    <row r="218" spans="1:20" ht="12.75">
      <c r="A218" s="1"/>
      <c r="B218" s="1"/>
      <c r="C218" s="1"/>
      <c r="D218" s="5">
        <v>167</v>
      </c>
      <c r="E218" s="59" t="str">
        <f>IF(Mängud!E68="","",Mängud!E68)</f>
        <v>Erika Seffer-müller</v>
      </c>
      <c r="F218" s="58"/>
      <c r="G218" s="58"/>
      <c r="H218" s="1"/>
      <c r="I218" s="1"/>
      <c r="J218" s="3"/>
      <c r="K218" s="1"/>
      <c r="L218" s="1"/>
      <c r="M218" s="3"/>
      <c r="N218" s="1"/>
      <c r="O218" s="1"/>
      <c r="P218" s="1"/>
      <c r="Q218" s="1"/>
      <c r="R218" s="1"/>
      <c r="S218" s="1"/>
      <c r="T218" s="1"/>
    </row>
    <row r="219" spans="1:20" ht="12.75">
      <c r="A219" s="4">
        <v>-138</v>
      </c>
      <c r="B219" s="58" t="str">
        <f>IF(Miinusring!E25="","",IF(Miinusring!E25=Miinusring!B24,Miinusring!B26,Miinusring!B24))</f>
        <v>Bye Bye</v>
      </c>
      <c r="C219" s="58"/>
      <c r="D219" s="58"/>
      <c r="E219" s="13"/>
      <c r="F219" s="20" t="str">
        <f>IF(Mängud!F68="","",Mängud!F68)</f>
        <v>w.o.</v>
      </c>
      <c r="G219" s="5"/>
      <c r="H219" s="1"/>
      <c r="I219" s="1"/>
      <c r="J219" s="3"/>
      <c r="K219" s="1"/>
      <c r="L219" s="1"/>
      <c r="M219" s="3"/>
      <c r="N219" s="1"/>
      <c r="O219" s="1"/>
      <c r="P219" s="1"/>
      <c r="Q219" s="1"/>
      <c r="R219" s="1"/>
      <c r="S219" s="1"/>
      <c r="T219" s="1"/>
    </row>
    <row r="220" spans="1:20" ht="12.75">
      <c r="A220" s="1"/>
      <c r="B220" s="1"/>
      <c r="C220" s="1"/>
      <c r="D220" s="1"/>
      <c r="E220" s="1"/>
      <c r="F220" s="1"/>
      <c r="G220" s="3">
        <v>190</v>
      </c>
      <c r="H220" s="59" t="str">
        <f>IF(Mängud!E91="","",Mängud!E91)</f>
        <v>Anneli Mälksoo</v>
      </c>
      <c r="I220" s="58"/>
      <c r="J220" s="60"/>
      <c r="K220" s="1"/>
      <c r="L220" s="1"/>
      <c r="M220" s="3"/>
      <c r="N220" s="1"/>
      <c r="O220" s="1"/>
      <c r="P220" s="1"/>
      <c r="Q220" s="1"/>
      <c r="R220" s="1"/>
      <c r="S220" s="1"/>
      <c r="T220" s="1"/>
    </row>
    <row r="221" spans="1:20" ht="12.75">
      <c r="A221" s="4">
        <v>-139</v>
      </c>
      <c r="B221" s="58" t="str">
        <f>IF(Miinusring!E29="","",IF(Miinusring!E29=Miinusring!B28,Miinusring!B30,Miinusring!B28))</f>
        <v>Bye Bye</v>
      </c>
      <c r="C221" s="58"/>
      <c r="D221" s="58"/>
      <c r="E221" s="1"/>
      <c r="F221" s="1"/>
      <c r="G221" s="3"/>
      <c r="H221" s="6"/>
      <c r="I221" s="20" t="str">
        <f>IF(Mängud!F91="","",Mängud!F91)</f>
        <v>3:0</v>
      </c>
      <c r="J221" s="1"/>
      <c r="K221" s="1"/>
      <c r="L221" s="1"/>
      <c r="M221" s="3"/>
      <c r="N221" s="1"/>
      <c r="O221" s="1"/>
      <c r="P221" s="1"/>
      <c r="Q221" s="1"/>
      <c r="R221" s="1"/>
      <c r="S221" s="1"/>
      <c r="T221" s="1"/>
    </row>
    <row r="222" spans="1:20" ht="12.75">
      <c r="A222" s="1"/>
      <c r="B222" s="1"/>
      <c r="C222" s="1"/>
      <c r="D222" s="5">
        <v>168</v>
      </c>
      <c r="E222" s="59" t="str">
        <f>IF(Mängud!E69="","",Mängud!E69)</f>
        <v>Anneli Mälksoo</v>
      </c>
      <c r="F222" s="58"/>
      <c r="G222" s="60"/>
      <c r="H222" s="1"/>
      <c r="I222" s="1"/>
      <c r="J222" s="1"/>
      <c r="K222" s="1"/>
      <c r="L222" s="1"/>
      <c r="M222" s="3"/>
      <c r="N222" s="1"/>
      <c r="O222" s="1"/>
      <c r="P222" s="1"/>
      <c r="Q222" s="1"/>
      <c r="R222" s="1"/>
      <c r="S222" s="1"/>
      <c r="T222" s="1"/>
    </row>
    <row r="223" spans="1:20" ht="12.75">
      <c r="A223" s="4">
        <v>-140</v>
      </c>
      <c r="B223" s="58" t="str">
        <f>IF(Miinusring!E33="","",IF(Miinusring!E33=Miinusring!B32,Miinusring!B34,Miinusring!B32))</f>
        <v>Anneli Mälksoo</v>
      </c>
      <c r="C223" s="58"/>
      <c r="D223" s="58"/>
      <c r="E223" s="13"/>
      <c r="F223" s="20" t="str">
        <f>IF(Mängud!F69="","",Mängud!F69)</f>
        <v>w.o.</v>
      </c>
      <c r="G223" s="1"/>
      <c r="H223" s="1"/>
      <c r="I223" s="1"/>
      <c r="J223" s="1"/>
      <c r="K223" s="1"/>
      <c r="L223" s="1"/>
      <c r="M223" s="3"/>
      <c r="N223" s="1"/>
      <c r="O223" s="1"/>
      <c r="P223" s="1"/>
      <c r="Q223" s="1"/>
      <c r="R223" s="1"/>
      <c r="S223" s="1"/>
      <c r="T223" s="1"/>
    </row>
    <row r="224" spans="1:2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3">
        <v>243</v>
      </c>
      <c r="N224" s="59" t="str">
        <f>IF(Mängud!E144="","",Mängud!E144)</f>
        <v>Andi Maasalu</v>
      </c>
      <c r="O224" s="58"/>
      <c r="P224" s="58"/>
      <c r="Q224" s="4" t="s">
        <v>39</v>
      </c>
      <c r="R224" s="1"/>
      <c r="S224" s="1"/>
      <c r="T224" s="1"/>
    </row>
    <row r="225" spans="1:20" ht="12.75">
      <c r="A225" s="4">
        <v>-141</v>
      </c>
      <c r="B225" s="58" t="str">
        <f>IF(Miinusring!E37="","",IF(Miinusring!E37=Miinusring!B36,Miinusring!B38,Miinusring!B36))</f>
        <v>Aleksander Tuhkanen</v>
      </c>
      <c r="C225" s="58"/>
      <c r="D225" s="58"/>
      <c r="E225" s="1"/>
      <c r="F225" s="1"/>
      <c r="G225" s="1"/>
      <c r="H225" s="1"/>
      <c r="I225" s="1"/>
      <c r="J225" s="1"/>
      <c r="K225" s="1"/>
      <c r="L225" s="1"/>
      <c r="M225" s="3"/>
      <c r="N225" s="6"/>
      <c r="O225" s="20" t="str">
        <f>IF(Mängud!F144="","",Mängud!F144)</f>
        <v>3:1</v>
      </c>
      <c r="P225" s="8"/>
      <c r="Q225" s="12"/>
      <c r="R225" s="1"/>
      <c r="S225" s="1"/>
      <c r="T225" s="1"/>
    </row>
    <row r="226" spans="1:20" ht="12.75">
      <c r="A226" s="1"/>
      <c r="B226" s="1"/>
      <c r="C226" s="1"/>
      <c r="D226" s="5">
        <v>169</v>
      </c>
      <c r="E226" s="59" t="str">
        <f>IF(Mängud!E70="","",Mängud!E70)</f>
        <v>Aleksander Tuhkanen</v>
      </c>
      <c r="F226" s="58"/>
      <c r="G226" s="58"/>
      <c r="H226" s="1"/>
      <c r="I226" s="1"/>
      <c r="J226" s="1"/>
      <c r="K226" s="1"/>
      <c r="L226" s="1"/>
      <c r="M226" s="3"/>
      <c r="N226" s="1"/>
      <c r="O226" s="1"/>
      <c r="P226" s="1"/>
      <c r="Q226" s="1"/>
      <c r="R226" s="1"/>
      <c r="S226" s="1"/>
      <c r="T226" s="1"/>
    </row>
    <row r="227" spans="1:20" ht="12.75">
      <c r="A227" s="4">
        <v>-142</v>
      </c>
      <c r="B227" s="58" t="str">
        <f>IF(Miinusring!E41="","",IF(Miinusring!E41=Miinusring!B40,Miinusring!B42,Miinusring!B40))</f>
        <v>Bye Bye</v>
      </c>
      <c r="C227" s="58"/>
      <c r="D227" s="58"/>
      <c r="E227" s="13"/>
      <c r="F227" s="20" t="str">
        <f>IF(Mängud!F70="","",Mängud!F70)</f>
        <v>w.o.</v>
      </c>
      <c r="G227" s="5"/>
      <c r="H227" s="1"/>
      <c r="I227" s="1"/>
      <c r="J227" s="1"/>
      <c r="K227" s="1"/>
      <c r="L227" s="1"/>
      <c r="M227" s="3"/>
      <c r="N227" s="1"/>
      <c r="O227" s="1"/>
      <c r="P227" s="1"/>
      <c r="Q227" s="1"/>
      <c r="R227" s="1"/>
      <c r="S227" s="1"/>
      <c r="T227" s="1"/>
    </row>
    <row r="228" spans="1:20" ht="12.75">
      <c r="A228" s="1"/>
      <c r="B228" s="1"/>
      <c r="C228" s="1"/>
      <c r="D228" s="1"/>
      <c r="E228" s="1"/>
      <c r="F228" s="1"/>
      <c r="G228" s="3">
        <v>191</v>
      </c>
      <c r="H228" s="59" t="str">
        <f>IF(Mängud!E92="","",Mängud!E92)</f>
        <v>Aleksander Tuhkanen</v>
      </c>
      <c r="I228" s="58"/>
      <c r="J228" s="58"/>
      <c r="K228" s="1"/>
      <c r="L228" s="1"/>
      <c r="M228" s="3"/>
      <c r="N228" s="1"/>
      <c r="O228" s="1"/>
      <c r="P228" s="1"/>
      <c r="Q228" s="1"/>
      <c r="R228" s="1"/>
      <c r="S228" s="1"/>
      <c r="T228" s="1"/>
    </row>
    <row r="229" spans="1:20" ht="12.75">
      <c r="A229" s="4">
        <v>-143</v>
      </c>
      <c r="B229" s="58" t="str">
        <f>IF(Miinusring!E45="","",IF(Miinusring!E45=Miinusring!B44,Miinusring!B46,Miinusring!B44))</f>
        <v>Larissa Lill</v>
      </c>
      <c r="C229" s="58"/>
      <c r="D229" s="58"/>
      <c r="E229" s="1"/>
      <c r="F229" s="1"/>
      <c r="G229" s="3"/>
      <c r="H229" s="13"/>
      <c r="I229" s="20" t="str">
        <f>IF(Mängud!F92="","",Mängud!F92)</f>
        <v>3:0</v>
      </c>
      <c r="J229" s="5"/>
      <c r="K229" s="1"/>
      <c r="L229" s="1"/>
      <c r="M229" s="3"/>
      <c r="N229" s="1"/>
      <c r="O229" s="1"/>
      <c r="P229" s="1"/>
      <c r="Q229" s="1"/>
      <c r="R229" s="1"/>
      <c r="S229" s="1"/>
      <c r="T229" s="1"/>
    </row>
    <row r="230" spans="1:20" ht="12.75">
      <c r="A230" s="1"/>
      <c r="B230" s="1"/>
      <c r="C230" s="1"/>
      <c r="D230" s="5">
        <v>170</v>
      </c>
      <c r="E230" s="59" t="str">
        <f>IF(Mängud!E71="","",Mängud!E71)</f>
        <v>Malle Miilmann</v>
      </c>
      <c r="F230" s="58"/>
      <c r="G230" s="60"/>
      <c r="H230" s="1"/>
      <c r="I230" s="1"/>
      <c r="J230" s="3"/>
      <c r="K230" s="1"/>
      <c r="L230" s="1"/>
      <c r="M230" s="3"/>
      <c r="N230" s="1"/>
      <c r="O230" s="1"/>
      <c r="P230" s="1"/>
      <c r="Q230" s="1"/>
      <c r="R230" s="1"/>
      <c r="S230" s="1"/>
      <c r="T230" s="1"/>
    </row>
    <row r="231" spans="1:20" ht="12.75">
      <c r="A231" s="4">
        <v>-144</v>
      </c>
      <c r="B231" s="58" t="str">
        <f>IF(Miinusring!E49="","",IF(Miinusring!E49=Miinusring!B48,Miinusring!B50,Miinusring!B48))</f>
        <v>Malle Miilmann</v>
      </c>
      <c r="C231" s="58"/>
      <c r="D231" s="58"/>
      <c r="E231" s="13"/>
      <c r="F231" s="20" t="str">
        <f>IF(Mängud!F71="","",Mängud!F71)</f>
        <v>3:0</v>
      </c>
      <c r="G231" s="1"/>
      <c r="H231" s="1"/>
      <c r="I231" s="1"/>
      <c r="J231" s="3"/>
      <c r="K231" s="1"/>
      <c r="L231" s="1"/>
      <c r="M231" s="3"/>
      <c r="N231" s="1"/>
      <c r="O231" s="1"/>
      <c r="P231" s="1"/>
      <c r="Q231" s="1"/>
      <c r="R231" s="1"/>
      <c r="S231" s="1"/>
      <c r="T231" s="1"/>
    </row>
    <row r="232" spans="1:20" ht="12.75">
      <c r="A232" s="1"/>
      <c r="B232" s="1"/>
      <c r="C232" s="1"/>
      <c r="D232" s="1"/>
      <c r="E232" s="1"/>
      <c r="F232" s="1"/>
      <c r="G232" s="1"/>
      <c r="H232" s="1"/>
      <c r="I232" s="1"/>
      <c r="J232" s="3">
        <v>214</v>
      </c>
      <c r="K232" s="59" t="str">
        <f>IF(Mängud!E115="","",Mängud!E115)</f>
        <v>Anatoli Zapunov</v>
      </c>
      <c r="L232" s="58"/>
      <c r="M232" s="60"/>
      <c r="N232" s="1"/>
      <c r="O232" s="1"/>
      <c r="P232" s="1"/>
      <c r="Q232" s="1"/>
      <c r="R232" s="1"/>
      <c r="S232" s="1"/>
      <c r="T232" s="1"/>
    </row>
    <row r="233" spans="1:20" ht="12.75">
      <c r="A233" s="4">
        <v>-145</v>
      </c>
      <c r="B233" s="58" t="str">
        <f>IF(Miinusring!E53="","",IF(Miinusring!E53=Miinusring!B52,Miinusring!B54,Miinusring!B52))</f>
        <v>Anatoli Zapunov</v>
      </c>
      <c r="C233" s="58"/>
      <c r="D233" s="58"/>
      <c r="E233" s="1"/>
      <c r="F233" s="1"/>
      <c r="G233" s="1"/>
      <c r="H233" s="1"/>
      <c r="I233" s="1"/>
      <c r="J233" s="3"/>
      <c r="K233" s="13"/>
      <c r="L233" s="20" t="str">
        <f>IF(Mängud!F115="","",Mängud!F115)</f>
        <v>3:0</v>
      </c>
      <c r="M233" s="1"/>
      <c r="N233" s="1"/>
      <c r="O233" s="1"/>
      <c r="P233" s="1"/>
      <c r="Q233" s="1"/>
      <c r="R233" s="1"/>
      <c r="S233" s="1"/>
      <c r="T233" s="1"/>
    </row>
    <row r="234" spans="1:20" ht="12.75">
      <c r="A234" s="1"/>
      <c r="B234" s="1"/>
      <c r="C234" s="1"/>
      <c r="D234" s="5">
        <v>171</v>
      </c>
      <c r="E234" s="59" t="str">
        <f>IF(Mängud!E72="","",Mängud!E72)</f>
        <v>Anatoli Zapunov</v>
      </c>
      <c r="F234" s="58"/>
      <c r="G234" s="58"/>
      <c r="H234" s="1"/>
      <c r="I234" s="1"/>
      <c r="J234" s="3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2.75">
      <c r="A235" s="4">
        <v>-146</v>
      </c>
      <c r="B235" s="58" t="str">
        <f>IF(Miinusring!E57="","",IF(Miinusring!E57=Miinusring!B56,Miinusring!B58,Miinusring!B56))</f>
        <v>Jako Lill</v>
      </c>
      <c r="C235" s="58"/>
      <c r="D235" s="60"/>
      <c r="E235" s="6"/>
      <c r="F235" s="20" t="str">
        <f>IF(Mängud!F72="","",Mängud!F72)</f>
        <v>3:0</v>
      </c>
      <c r="G235" s="5"/>
      <c r="H235" s="1"/>
      <c r="I235" s="1"/>
      <c r="J235" s="3"/>
      <c r="K235" s="1"/>
      <c r="L235" s="1"/>
      <c r="M235" s="4">
        <v>-243</v>
      </c>
      <c r="N235" s="58" t="str">
        <f>IF(N224="","",IF(N224=K216,K232,K216))</f>
        <v>Anatoli Zapunov</v>
      </c>
      <c r="O235" s="58"/>
      <c r="P235" s="58"/>
      <c r="Q235" s="4" t="s">
        <v>40</v>
      </c>
      <c r="R235" s="1"/>
      <c r="S235" s="1"/>
      <c r="T235" s="1"/>
    </row>
    <row r="236" spans="1:20" ht="12.75">
      <c r="A236" s="1"/>
      <c r="B236" s="1"/>
      <c r="C236" s="1"/>
      <c r="D236" s="1"/>
      <c r="E236" s="1"/>
      <c r="F236" s="1"/>
      <c r="G236" s="3">
        <v>192</v>
      </c>
      <c r="H236" s="59" t="str">
        <f>IF(Mängud!E93="","",Mängud!E93)</f>
        <v>Anatoli Zapunov</v>
      </c>
      <c r="I236" s="58"/>
      <c r="J236" s="60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2.75">
      <c r="A237" s="4">
        <v>-147</v>
      </c>
      <c r="B237" s="58" t="str">
        <f>IF(Miinusring!E61="","",IF(Miinusring!E61=Miinusring!B60,Miinusring!B62,Miinusring!B60))</f>
        <v>Bye Bye</v>
      </c>
      <c r="C237" s="58"/>
      <c r="D237" s="58"/>
      <c r="E237" s="1"/>
      <c r="F237" s="1"/>
      <c r="G237" s="3"/>
      <c r="H237" s="13"/>
      <c r="I237" s="20" t="str">
        <f>IF(Mängud!F93="","",Mängud!F93)</f>
        <v>3:0</v>
      </c>
      <c r="J237" s="1"/>
      <c r="K237" s="1"/>
      <c r="L237" s="1"/>
      <c r="M237" s="4">
        <v>-213</v>
      </c>
      <c r="N237" s="58" t="str">
        <f>IF(K216="","",IF(K216=H212,H220,H212))</f>
        <v>Anneli Mälksoo</v>
      </c>
      <c r="O237" s="58"/>
      <c r="P237" s="58"/>
      <c r="Q237" s="1"/>
      <c r="R237" s="1"/>
      <c r="S237" s="1"/>
      <c r="T237" s="1"/>
    </row>
    <row r="238" spans="1:20" ht="12.75">
      <c r="A238" s="1"/>
      <c r="B238" s="1"/>
      <c r="C238" s="1"/>
      <c r="D238" s="5">
        <v>172</v>
      </c>
      <c r="E238" s="59" t="str">
        <f>IF(Mängud!E73="","",Mängud!E73)</f>
        <v>Aivar Soo</v>
      </c>
      <c r="F238" s="58"/>
      <c r="G238" s="60"/>
      <c r="H238" s="1"/>
      <c r="I238" s="1"/>
      <c r="J238" s="1"/>
      <c r="K238" s="1"/>
      <c r="L238" s="1"/>
      <c r="M238" s="1"/>
      <c r="N238" s="1"/>
      <c r="O238" s="1"/>
      <c r="P238" s="5">
        <v>242</v>
      </c>
      <c r="Q238" s="59" t="str">
        <f>IF(Mängud!E143="","",Mängud!E143)</f>
        <v>Anneli Mälksoo</v>
      </c>
      <c r="R238" s="58"/>
      <c r="S238" s="58"/>
      <c r="T238" s="4" t="s">
        <v>41</v>
      </c>
    </row>
    <row r="239" spans="1:20" ht="12.75">
      <c r="A239" s="4">
        <v>-148</v>
      </c>
      <c r="B239" s="58" t="str">
        <f>IF(Miinusring!E65="","",IF(Miinusring!E65=Miinusring!B64,Miinusring!B66,Miinusring!B64))</f>
        <v>Aivar Soo</v>
      </c>
      <c r="C239" s="58"/>
      <c r="D239" s="58"/>
      <c r="E239" s="13"/>
      <c r="F239" s="20" t="str">
        <f>IF(Mängud!F73="","",Mängud!F73)</f>
        <v>w.o.</v>
      </c>
      <c r="G239" s="1"/>
      <c r="H239" s="1"/>
      <c r="I239" s="1"/>
      <c r="J239" s="1"/>
      <c r="K239" s="1"/>
      <c r="L239" s="1"/>
      <c r="M239" s="4">
        <v>-214</v>
      </c>
      <c r="N239" s="58" t="str">
        <f>IF(K232="","",IF(K232=H228,H236,H228))</f>
        <v>Aleksander Tuhkanen</v>
      </c>
      <c r="O239" s="58"/>
      <c r="P239" s="60"/>
      <c r="Q239" s="6"/>
      <c r="R239" s="20" t="str">
        <f>IF(Mängud!F143="","",Mängud!F143)</f>
        <v>3:2</v>
      </c>
      <c r="S239" s="1"/>
      <c r="T239" s="1"/>
    </row>
    <row r="240" spans="1:2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12.75">
      <c r="A241" s="4">
        <v>-189</v>
      </c>
      <c r="B241" s="58" t="str">
        <f>IF(H212="","",IF(H212=E210,E214,E210))</f>
        <v>Egle Hiius</v>
      </c>
      <c r="C241" s="58"/>
      <c r="D241" s="58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4">
        <v>-242</v>
      </c>
      <c r="Q241" s="58" t="str">
        <f>IF(Q238="","",IF(Q238=N237,N239,N237))</f>
        <v>Aleksander Tuhkanen</v>
      </c>
      <c r="R241" s="58"/>
      <c r="S241" s="58"/>
      <c r="T241" s="4" t="s">
        <v>42</v>
      </c>
    </row>
    <row r="242" spans="1:20" ht="12.75">
      <c r="A242" s="1"/>
      <c r="B242" s="1"/>
      <c r="C242" s="1"/>
      <c r="D242" s="5">
        <v>211</v>
      </c>
      <c r="E242" s="59" t="str">
        <f>IF(Mängud!E112="","",Mängud!E112)</f>
        <v>Erika Seffer-müller</v>
      </c>
      <c r="F242" s="58"/>
      <c r="G242" s="58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2.75">
      <c r="A243" s="4">
        <v>-190</v>
      </c>
      <c r="B243" s="58" t="str">
        <f>IF(H220="","",IF(H220=E218,E222,E218))</f>
        <v>Erika Seffer-müller</v>
      </c>
      <c r="C243" s="58"/>
      <c r="D243" s="60"/>
      <c r="E243" s="6"/>
      <c r="F243" s="20" t="str">
        <f>IF(Mängud!F112="","",Mängud!F112)</f>
        <v>3:1</v>
      </c>
      <c r="G243" s="5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12" ht="12.75">
      <c r="A244" s="1"/>
      <c r="B244" s="1"/>
      <c r="C244" s="1"/>
      <c r="D244" s="1"/>
      <c r="E244" s="1"/>
      <c r="F244" s="1"/>
      <c r="G244" s="3">
        <v>241</v>
      </c>
      <c r="H244" s="59" t="str">
        <f>IF(Mängud!E142="","",Mängud!E142)</f>
        <v>Aivar Soo</v>
      </c>
      <c r="I244" s="58"/>
      <c r="J244" s="58"/>
      <c r="K244" s="4" t="s">
        <v>43</v>
      </c>
      <c r="L244" s="1"/>
    </row>
    <row r="245" spans="1:12" ht="12.75">
      <c r="A245" s="4">
        <v>-191</v>
      </c>
      <c r="B245" s="58" t="str">
        <f>IF(H228="","",IF(H228=E226,E230,E226))</f>
        <v>Malle Miilmann</v>
      </c>
      <c r="C245" s="58"/>
      <c r="D245" s="58"/>
      <c r="E245" s="1"/>
      <c r="F245" s="1"/>
      <c r="G245" s="3"/>
      <c r="H245" s="6"/>
      <c r="I245" s="20" t="str">
        <f>IF(Mängud!F142="","",Mängud!F142)</f>
        <v>3:0</v>
      </c>
      <c r="J245" s="8"/>
      <c r="K245" s="12"/>
      <c r="L245" s="1"/>
    </row>
    <row r="246" spans="1:12" ht="12.75">
      <c r="A246" s="1"/>
      <c r="B246" s="1"/>
      <c r="C246" s="1"/>
      <c r="D246" s="5">
        <v>212</v>
      </c>
      <c r="E246" s="59" t="str">
        <f>IF(Mängud!E113="","",Mängud!E113)</f>
        <v>Aivar Soo</v>
      </c>
      <c r="F246" s="58"/>
      <c r="G246" s="60"/>
      <c r="H246" s="1"/>
      <c r="I246" s="1"/>
      <c r="J246" s="1"/>
      <c r="K246" s="1"/>
      <c r="L246" s="1"/>
    </row>
    <row r="247" spans="1:12" ht="12.75">
      <c r="A247" s="4">
        <v>-192</v>
      </c>
      <c r="B247" s="58" t="str">
        <f>IF(H236="","",IF(H236=E234,E238,E234))</f>
        <v>Aivar Soo</v>
      </c>
      <c r="C247" s="58"/>
      <c r="D247" s="60"/>
      <c r="E247" s="6"/>
      <c r="F247" s="20" t="str">
        <f>IF(Mängud!F113="","",Mängud!F113)</f>
        <v>3:0</v>
      </c>
      <c r="G247" s="1"/>
      <c r="H247" s="1"/>
      <c r="I247" s="1"/>
      <c r="J247" s="1"/>
      <c r="K247" s="1"/>
      <c r="L247" s="1"/>
    </row>
    <row r="248" spans="1:12" ht="12.75">
      <c r="A248" s="1"/>
      <c r="B248" s="1"/>
      <c r="C248" s="1"/>
      <c r="D248" s="1"/>
      <c r="E248" s="1"/>
      <c r="F248" s="1"/>
      <c r="G248" s="4">
        <v>-241</v>
      </c>
      <c r="H248" s="58" t="str">
        <f>IF(H244="","",IF(H244=E242,E246,E242))</f>
        <v>Erika Seffer-müller</v>
      </c>
      <c r="I248" s="58"/>
      <c r="J248" s="58"/>
      <c r="K248" s="4" t="s">
        <v>45</v>
      </c>
      <c r="L248" s="1"/>
    </row>
    <row r="249" spans="1:20" ht="12.75">
      <c r="A249" s="4">
        <v>-165</v>
      </c>
      <c r="B249" s="58" t="str">
        <f>IF(E210="","",IF(E210=B209,B211,B209))</f>
        <v>Bye Bye</v>
      </c>
      <c r="C249" s="58"/>
      <c r="D249" s="58"/>
      <c r="E249" s="1"/>
      <c r="F249" s="1"/>
      <c r="G249" s="1"/>
      <c r="H249" s="1"/>
      <c r="I249" s="1"/>
      <c r="J249" s="1"/>
      <c r="K249" s="1"/>
      <c r="L249" s="1"/>
      <c r="M249" s="4">
        <v>-211</v>
      </c>
      <c r="N249" s="58" t="str">
        <f>IF(E242="","",IF(E242=B241,B243,B241))</f>
        <v>Egle Hiius</v>
      </c>
      <c r="O249" s="58"/>
      <c r="P249" s="58"/>
      <c r="Q249" s="1"/>
      <c r="R249" s="1"/>
      <c r="S249" s="1"/>
      <c r="T249" s="1"/>
    </row>
    <row r="250" spans="1:20" ht="12.75">
      <c r="A250" s="1"/>
      <c r="B250" s="1"/>
      <c r="C250" s="1"/>
      <c r="D250" s="5">
        <v>185</v>
      </c>
      <c r="E250" s="59" t="str">
        <f>IF(Mängud!E86="","",Mängud!E86)</f>
        <v>Ene Laur</v>
      </c>
      <c r="F250" s="58"/>
      <c r="G250" s="58"/>
      <c r="H250" s="1"/>
      <c r="I250" s="1"/>
      <c r="J250" s="1"/>
      <c r="K250" s="1"/>
      <c r="L250" s="1"/>
      <c r="M250" s="1"/>
      <c r="N250" s="1"/>
      <c r="O250" s="1"/>
      <c r="P250" s="5">
        <v>240</v>
      </c>
      <c r="Q250" s="59" t="str">
        <f>IF(Mängud!E141="","",Mängud!E141)</f>
        <v>Egle Hiius</v>
      </c>
      <c r="R250" s="58"/>
      <c r="S250" s="58"/>
      <c r="T250" s="4" t="s">
        <v>44</v>
      </c>
    </row>
    <row r="251" spans="1:20" ht="12.75">
      <c r="A251" s="4">
        <v>-166</v>
      </c>
      <c r="B251" s="58" t="str">
        <f>IF(E214="","",IF(E214=B213,B215,B213))</f>
        <v>Ene Laur</v>
      </c>
      <c r="C251" s="58"/>
      <c r="D251" s="60"/>
      <c r="E251" s="6"/>
      <c r="F251" s="20" t="str">
        <f>IF(Mängud!F86="","",Mängud!F86)</f>
        <v>w.o.</v>
      </c>
      <c r="G251" s="5"/>
      <c r="H251" s="1"/>
      <c r="I251" s="1"/>
      <c r="J251" s="1"/>
      <c r="K251" s="1"/>
      <c r="L251" s="1"/>
      <c r="M251" s="4">
        <v>-212</v>
      </c>
      <c r="N251" s="58" t="str">
        <f>IF(E246="","",IF(E246=B245,B247,B245))</f>
        <v>Malle Miilmann</v>
      </c>
      <c r="O251" s="58"/>
      <c r="P251" s="60"/>
      <c r="Q251" s="6"/>
      <c r="R251" s="20" t="str">
        <f>IF(Mängud!F141="","",Mängud!F141)</f>
        <v>3:1</v>
      </c>
      <c r="S251" s="1"/>
      <c r="T251" s="1"/>
    </row>
    <row r="252" spans="1:20" ht="12.75">
      <c r="A252" s="1"/>
      <c r="B252" s="1"/>
      <c r="C252" s="1"/>
      <c r="D252" s="1"/>
      <c r="E252" s="1"/>
      <c r="F252" s="1"/>
      <c r="G252" s="3">
        <v>209</v>
      </c>
      <c r="H252" s="59" t="str">
        <f>IF(Mängud!E110="","",Mängud!E110)</f>
        <v>Ene Laur</v>
      </c>
      <c r="I252" s="58"/>
      <c r="J252" s="58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2.75">
      <c r="A253" s="4">
        <v>-167</v>
      </c>
      <c r="B253" s="58" t="str">
        <f>IF(E218="","",IF(E218=B217,B219,B217))</f>
        <v>Bye Bye</v>
      </c>
      <c r="C253" s="58"/>
      <c r="D253" s="58"/>
      <c r="E253" s="1"/>
      <c r="F253" s="1"/>
      <c r="G253" s="3"/>
      <c r="H253" s="6"/>
      <c r="I253" s="20">
        <f>IF(Mängud!F110="","",Mängud!F110)</f>
      </c>
      <c r="J253" s="5"/>
      <c r="K253" s="1"/>
      <c r="L253" s="1"/>
      <c r="M253" s="1"/>
      <c r="N253" s="1"/>
      <c r="O253" s="1"/>
      <c r="P253" s="4">
        <v>-240</v>
      </c>
      <c r="Q253" s="58" t="str">
        <f>IF(Q250="","",IF(Q250=N249,N251,N249))</f>
        <v>Malle Miilmann</v>
      </c>
      <c r="R253" s="58"/>
      <c r="S253" s="58"/>
      <c r="T253" s="4" t="s">
        <v>46</v>
      </c>
    </row>
    <row r="254" spans="1:20" ht="12.75">
      <c r="A254" s="1"/>
      <c r="B254" s="1"/>
      <c r="C254" s="1"/>
      <c r="D254" s="5">
        <v>186</v>
      </c>
      <c r="E254" s="59" t="str">
        <f>IF(Mängud!E87="","",Mängud!E87)</f>
        <v>Bye Bye</v>
      </c>
      <c r="F254" s="58"/>
      <c r="G254" s="60"/>
      <c r="H254" s="1"/>
      <c r="I254" s="1"/>
      <c r="J254" s="3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2.75">
      <c r="A255" s="4">
        <v>-168</v>
      </c>
      <c r="B255" s="58" t="str">
        <f>IF(E222="","",IF(E222=B221,B223,B221))</f>
        <v>Bye Bye</v>
      </c>
      <c r="C255" s="58"/>
      <c r="D255" s="60"/>
      <c r="E255" s="6"/>
      <c r="F255" s="20" t="str">
        <f>IF(Mängud!F87="","",Mängud!F87)</f>
        <v>w.o.</v>
      </c>
      <c r="G255" s="1"/>
      <c r="H255" s="1"/>
      <c r="I255" s="1"/>
      <c r="J255" s="3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2.75">
      <c r="A256" s="1"/>
      <c r="B256" s="1"/>
      <c r="C256" s="1"/>
      <c r="D256" s="1"/>
      <c r="E256" s="1"/>
      <c r="F256" s="1"/>
      <c r="G256" s="1"/>
      <c r="H256" s="1"/>
      <c r="I256" s="1"/>
      <c r="J256" s="3">
        <v>239</v>
      </c>
      <c r="K256" s="59" t="str">
        <f>IF(Mängud!E140="","",Mängud!E140)</f>
        <v>Ene Laur</v>
      </c>
      <c r="L256" s="58"/>
      <c r="M256" s="58"/>
      <c r="N256" s="4" t="s">
        <v>47</v>
      </c>
      <c r="O256" s="1"/>
      <c r="P256" s="1"/>
      <c r="Q256" s="1"/>
      <c r="R256" s="1"/>
      <c r="S256" s="1"/>
      <c r="T256" s="1"/>
    </row>
    <row r="257" spans="1:20" ht="12.75">
      <c r="A257" s="4">
        <v>-169</v>
      </c>
      <c r="B257" s="58" t="str">
        <f>IF(E226="","",IF(E226=B225,B227,B225))</f>
        <v>Bye Bye</v>
      </c>
      <c r="C257" s="58"/>
      <c r="D257" s="58"/>
      <c r="E257" s="1"/>
      <c r="F257" s="1"/>
      <c r="G257" s="1"/>
      <c r="H257" s="1"/>
      <c r="I257" s="1"/>
      <c r="J257" s="3"/>
      <c r="K257" s="6"/>
      <c r="L257" s="20" t="str">
        <f>IF(Mängud!F140="","",Mängud!F140)</f>
        <v>3:0</v>
      </c>
      <c r="M257" s="1"/>
      <c r="N257" s="1"/>
      <c r="O257" s="1"/>
      <c r="P257" s="1"/>
      <c r="Q257" s="1"/>
      <c r="R257" s="1"/>
      <c r="S257" s="1"/>
      <c r="T257" s="1"/>
    </row>
    <row r="258" spans="1:20" ht="12.75">
      <c r="A258" s="1"/>
      <c r="B258" s="1"/>
      <c r="C258" s="1"/>
      <c r="D258" s="5">
        <v>187</v>
      </c>
      <c r="E258" s="59" t="str">
        <f>IF(Mängud!E88="","",Mängud!E88)</f>
        <v>Larissa Lill</v>
      </c>
      <c r="F258" s="58"/>
      <c r="G258" s="58"/>
      <c r="H258" s="1"/>
      <c r="I258" s="1"/>
      <c r="J258" s="3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12" ht="12.75">
      <c r="A259" s="4">
        <v>-170</v>
      </c>
      <c r="B259" s="58" t="str">
        <f>IF(E230="","",IF(E230=B229,B231,B229))</f>
        <v>Larissa Lill</v>
      </c>
      <c r="C259" s="58"/>
      <c r="D259" s="60"/>
      <c r="E259" s="6"/>
      <c r="F259" s="20" t="str">
        <f>IF(Mängud!F88="","",Mängud!F88)</f>
        <v>w.o.</v>
      </c>
      <c r="G259" s="5"/>
      <c r="H259" s="1"/>
      <c r="I259" s="1"/>
      <c r="J259" s="3"/>
      <c r="K259" s="1"/>
      <c r="L259" s="1"/>
    </row>
    <row r="260" spans="1:12" ht="12.75">
      <c r="A260" s="1"/>
      <c r="B260" s="1"/>
      <c r="C260" s="1"/>
      <c r="D260" s="1"/>
      <c r="E260" s="1"/>
      <c r="F260" s="1"/>
      <c r="G260" s="3">
        <v>210</v>
      </c>
      <c r="H260" s="59" t="str">
        <f>IF(Mängud!E111="","",Mängud!E111)</f>
        <v>Jako Lill</v>
      </c>
      <c r="I260" s="58"/>
      <c r="J260" s="60"/>
      <c r="K260" s="1"/>
      <c r="L260" s="1"/>
    </row>
    <row r="261" spans="1:12" ht="12.75">
      <c r="A261" s="4">
        <v>-171</v>
      </c>
      <c r="B261" s="58" t="str">
        <f>IF(E234="","",IF(E234=B233,B235,B233))</f>
        <v>Jako Lill</v>
      </c>
      <c r="C261" s="58"/>
      <c r="D261" s="58"/>
      <c r="E261" s="1"/>
      <c r="F261" s="1"/>
      <c r="G261" s="3"/>
      <c r="H261" s="6"/>
      <c r="I261" s="20" t="str">
        <f>IF(Mängud!F111="","",Mängud!F111)</f>
        <v>3:1</v>
      </c>
      <c r="J261" s="1"/>
      <c r="K261" s="1"/>
      <c r="L261" s="1"/>
    </row>
    <row r="262" spans="1:20" ht="12.75">
      <c r="A262" s="1"/>
      <c r="B262" s="1"/>
      <c r="C262" s="1"/>
      <c r="D262" s="5">
        <v>188</v>
      </c>
      <c r="E262" s="59" t="str">
        <f>IF(Mängud!E89="","",Mängud!E89)</f>
        <v>Jako Lill</v>
      </c>
      <c r="F262" s="58"/>
      <c r="G262" s="60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15" ht="12.75">
      <c r="A263" s="4">
        <v>-172</v>
      </c>
      <c r="B263" s="58" t="str">
        <f>IF(E238="","",IF(E238=B237,B239,B237))</f>
        <v>Bye Bye</v>
      </c>
      <c r="C263" s="58"/>
      <c r="D263" s="60"/>
      <c r="E263" s="6"/>
      <c r="F263" s="20" t="str">
        <f>IF(Mängud!F89="","",Mängud!F89)</f>
        <v>w.o.</v>
      </c>
      <c r="G263" s="1"/>
      <c r="H263" s="1"/>
      <c r="I263" s="1"/>
      <c r="J263" s="4">
        <v>-239</v>
      </c>
      <c r="K263" s="58" t="str">
        <f>IF(K256="","",IF(K256=H252,H260,H252))</f>
        <v>Jako Lill</v>
      </c>
      <c r="L263" s="58"/>
      <c r="M263" s="58"/>
      <c r="N263" s="4" t="s">
        <v>49</v>
      </c>
      <c r="O263" s="1"/>
    </row>
    <row r="264" spans="1:2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2.75">
      <c r="A265" s="4">
        <v>-185</v>
      </c>
      <c r="B265" s="58" t="str">
        <f>IF(E250="","",IF(E250=B249,B251,B249))</f>
        <v>Bye Bye</v>
      </c>
      <c r="C265" s="58"/>
      <c r="D265" s="58"/>
      <c r="E265" s="1"/>
      <c r="F265" s="1"/>
      <c r="G265" s="1"/>
      <c r="H265" s="1"/>
      <c r="I265" s="1"/>
      <c r="J265" s="1"/>
      <c r="K265" s="1"/>
      <c r="L265" s="1"/>
      <c r="M265" s="4">
        <v>-209</v>
      </c>
      <c r="N265" s="58" t="str">
        <f>IF(H252="","",IF(H252=E250,E254,E250))</f>
        <v>Bye Bye</v>
      </c>
      <c r="O265" s="58"/>
      <c r="P265" s="58"/>
      <c r="Q265" s="1"/>
      <c r="R265" s="1"/>
      <c r="S265" s="1"/>
      <c r="T265" s="1"/>
    </row>
    <row r="266" spans="1:20" ht="12.75">
      <c r="A266" s="1"/>
      <c r="B266" s="1"/>
      <c r="C266" s="1"/>
      <c r="D266" s="5">
        <v>207</v>
      </c>
      <c r="E266" s="59" t="str">
        <f>IF(Mängud!E108="","",Mängud!E108)</f>
        <v>Bye Bye</v>
      </c>
      <c r="F266" s="58"/>
      <c r="G266" s="58"/>
      <c r="H266" s="1"/>
      <c r="I266" s="1"/>
      <c r="J266" s="1"/>
      <c r="K266" s="1"/>
      <c r="L266" s="1"/>
      <c r="M266" s="1"/>
      <c r="N266" s="1"/>
      <c r="O266" s="1"/>
      <c r="P266" s="5">
        <v>238</v>
      </c>
      <c r="Q266" s="59" t="str">
        <f>IF(Mängud!E139="","",Mängud!E139)</f>
        <v>Larissa Lill</v>
      </c>
      <c r="R266" s="58"/>
      <c r="S266" s="58"/>
      <c r="T266" s="4" t="s">
        <v>48</v>
      </c>
    </row>
    <row r="267" spans="1:20" ht="12.75">
      <c r="A267" s="4">
        <v>-186</v>
      </c>
      <c r="B267" s="58" t="str">
        <f>IF(E254="","",IF(E254=B253,B255,B253))</f>
        <v>Bye Bye</v>
      </c>
      <c r="C267" s="58"/>
      <c r="D267" s="60"/>
      <c r="E267" s="6"/>
      <c r="F267" s="20">
        <f>IF(Mängud!F108="","",Mängud!F108)</f>
      </c>
      <c r="G267" s="5"/>
      <c r="H267" s="1"/>
      <c r="I267" s="1"/>
      <c r="J267" s="1"/>
      <c r="K267" s="1"/>
      <c r="L267" s="1"/>
      <c r="M267" s="4">
        <v>-210</v>
      </c>
      <c r="N267" s="58" t="str">
        <f>IF(H260="","",IF(H260=E258,E262,E258))</f>
        <v>Larissa Lill</v>
      </c>
      <c r="O267" s="58"/>
      <c r="P267" s="60"/>
      <c r="Q267" s="6"/>
      <c r="R267" s="20" t="str">
        <f>IF(Mängud!F139="","",Mängud!F139)</f>
        <v>w.o.</v>
      </c>
      <c r="S267" s="1"/>
      <c r="T267" s="1"/>
    </row>
    <row r="268" spans="1:20" ht="12.75">
      <c r="A268" s="1"/>
      <c r="B268" s="1"/>
      <c r="C268" s="1"/>
      <c r="D268" s="1"/>
      <c r="E268" s="1"/>
      <c r="F268" s="1"/>
      <c r="G268" s="3">
        <v>237</v>
      </c>
      <c r="H268" s="59" t="str">
        <f>IF(Mängud!E138="","",Mängud!E138)</f>
        <v>Bye Bye</v>
      </c>
      <c r="I268" s="58"/>
      <c r="J268" s="58"/>
      <c r="K268" s="4" t="s">
        <v>51</v>
      </c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2.75">
      <c r="A269" s="4">
        <v>-187</v>
      </c>
      <c r="B269" s="58" t="str">
        <f>IF(E258="","",IF(E258=B257,B259,B257))</f>
        <v>Bye Bye</v>
      </c>
      <c r="C269" s="58"/>
      <c r="D269" s="58"/>
      <c r="E269" s="1"/>
      <c r="F269" s="1"/>
      <c r="G269" s="3"/>
      <c r="H269" s="6"/>
      <c r="I269" s="20" t="str">
        <f>IF(Mängud!F138="","",Mängud!F138)</f>
        <v>w.o.</v>
      </c>
      <c r="J269" s="1"/>
      <c r="K269" s="1"/>
      <c r="L269" s="1"/>
      <c r="P269" s="4">
        <v>-238</v>
      </c>
      <c r="Q269" s="58" t="str">
        <f>IF(Q266="","",IF(Q266=N265,N267,N265))</f>
        <v>Bye Bye</v>
      </c>
      <c r="R269" s="58"/>
      <c r="S269" s="58"/>
      <c r="T269" s="4" t="s">
        <v>50</v>
      </c>
    </row>
    <row r="270" spans="1:12" ht="12.75">
      <c r="A270" s="1"/>
      <c r="B270" s="1"/>
      <c r="C270" s="1"/>
      <c r="D270" s="5">
        <v>208</v>
      </c>
      <c r="E270" s="59" t="str">
        <f>IF(Mängud!E109="","",Mängud!E109)</f>
        <v>Bye Bye</v>
      </c>
      <c r="F270" s="58"/>
      <c r="G270" s="60"/>
      <c r="H270" s="1"/>
      <c r="I270" s="1"/>
      <c r="J270" s="1"/>
      <c r="K270" s="1"/>
      <c r="L270" s="1"/>
    </row>
    <row r="271" spans="1:12" ht="12.75">
      <c r="A271" s="4">
        <v>-188</v>
      </c>
      <c r="B271" s="58" t="str">
        <f>IF(E262="","",IF(E262=B261,B263,B261))</f>
        <v>Bye Bye</v>
      </c>
      <c r="C271" s="58"/>
      <c r="D271" s="60"/>
      <c r="E271" s="6"/>
      <c r="F271" s="20">
        <f>IF(Mängud!F109="","",Mängud!F109)</f>
      </c>
      <c r="G271" s="1"/>
      <c r="H271" s="1"/>
      <c r="I271" s="1"/>
      <c r="J271" s="1"/>
      <c r="K271" s="1"/>
      <c r="L271" s="1"/>
    </row>
    <row r="272" spans="1:12" ht="12.75">
      <c r="A272" s="1"/>
      <c r="B272" s="1"/>
      <c r="C272" s="1"/>
      <c r="D272" s="1"/>
      <c r="E272" s="1"/>
      <c r="F272" s="1"/>
      <c r="G272" s="4">
        <v>-237</v>
      </c>
      <c r="H272" s="58" t="str">
        <f>IF(H268="","",IF(H268=E266,E270,E266))</f>
        <v>Bye Bye</v>
      </c>
      <c r="I272" s="58"/>
      <c r="J272" s="58"/>
      <c r="K272" s="4" t="s">
        <v>53</v>
      </c>
      <c r="L272" s="1"/>
    </row>
    <row r="273" spans="1:2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4">
        <v>-207</v>
      </c>
      <c r="N273" s="58" t="str">
        <f>IF(E266="","",IF(E266=B265,B267,B265))</f>
        <v>Bye Bye</v>
      </c>
      <c r="O273" s="58"/>
      <c r="P273" s="58"/>
      <c r="Q273" s="1"/>
      <c r="R273" s="1"/>
      <c r="S273" s="1"/>
      <c r="T273" s="1"/>
    </row>
    <row r="274" spans="1:2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5">
        <v>236</v>
      </c>
      <c r="Q274" s="59" t="str">
        <f>IF(Mängud!E137="","",Mängud!E137)</f>
        <v>Bye Bye</v>
      </c>
      <c r="R274" s="58"/>
      <c r="S274" s="58"/>
      <c r="T274" s="4" t="s">
        <v>52</v>
      </c>
    </row>
    <row r="275" spans="13:20" ht="12.75">
      <c r="M275" s="4">
        <v>-208</v>
      </c>
      <c r="N275" s="58" t="str">
        <f>IF(E270="","",IF(E270=B269,B271,B269))</f>
        <v>Bye Bye</v>
      </c>
      <c r="O275" s="58"/>
      <c r="P275" s="60"/>
      <c r="Q275" s="6"/>
      <c r="R275" s="20" t="str">
        <f>IF(Mängud!F137="","",Mängud!F137)</f>
        <v>w.o.</v>
      </c>
      <c r="S275" s="1"/>
      <c r="T275" s="1"/>
    </row>
    <row r="276" spans="13:20" ht="12.75">
      <c r="M276" s="1"/>
      <c r="N276" s="1"/>
      <c r="O276" s="1"/>
      <c r="P276" s="1"/>
      <c r="Q276" s="1"/>
      <c r="R276" s="1"/>
      <c r="S276" s="1"/>
      <c r="T276" s="1"/>
    </row>
    <row r="277" spans="13:20" ht="12.75">
      <c r="M277" s="1"/>
      <c r="N277" s="1"/>
      <c r="O277" s="1"/>
      <c r="P277" s="4">
        <v>-236</v>
      </c>
      <c r="Q277" s="58" t="str">
        <f>IF(Q274="","",IF(Q274=N273,N275,N273))</f>
        <v>Bye Bye</v>
      </c>
      <c r="R277" s="58"/>
      <c r="S277" s="58"/>
      <c r="T277" s="4" t="s">
        <v>54</v>
      </c>
    </row>
  </sheetData>
  <sheetProtection/>
  <mergeCells count="378">
    <mergeCell ref="A69:T69"/>
    <mergeCell ref="A4:T4"/>
    <mergeCell ref="E65:G65"/>
    <mergeCell ref="B66:D66"/>
    <mergeCell ref="H66:J66"/>
    <mergeCell ref="Q66:S66"/>
    <mergeCell ref="E67:G67"/>
    <mergeCell ref="B68:D68"/>
    <mergeCell ref="E61:G61"/>
    <mergeCell ref="B62:D62"/>
    <mergeCell ref="H62:J62"/>
    <mergeCell ref="E63:G63"/>
    <mergeCell ref="B64:D64"/>
    <mergeCell ref="K64:M64"/>
    <mergeCell ref="E57:G57"/>
    <mergeCell ref="B58:D58"/>
    <mergeCell ref="H58:J58"/>
    <mergeCell ref="E59:G59"/>
    <mergeCell ref="B60:D60"/>
    <mergeCell ref="N60:P60"/>
    <mergeCell ref="E53:G53"/>
    <mergeCell ref="B54:D54"/>
    <mergeCell ref="H54:J54"/>
    <mergeCell ref="E55:G55"/>
    <mergeCell ref="B56:D56"/>
    <mergeCell ref="K56:M56"/>
    <mergeCell ref="E49:G49"/>
    <mergeCell ref="B50:D50"/>
    <mergeCell ref="H50:J50"/>
    <mergeCell ref="E51:G51"/>
    <mergeCell ref="B52:D52"/>
    <mergeCell ref="Q52:S52"/>
    <mergeCell ref="E45:G45"/>
    <mergeCell ref="B46:D46"/>
    <mergeCell ref="H46:J46"/>
    <mergeCell ref="E47:G47"/>
    <mergeCell ref="B48:D48"/>
    <mergeCell ref="K48:M48"/>
    <mergeCell ref="E41:G41"/>
    <mergeCell ref="B42:D42"/>
    <mergeCell ref="H42:J42"/>
    <mergeCell ref="E43:G43"/>
    <mergeCell ref="B44:D44"/>
    <mergeCell ref="N44:P44"/>
    <mergeCell ref="E37:G37"/>
    <mergeCell ref="B38:D38"/>
    <mergeCell ref="H38:J38"/>
    <mergeCell ref="E39:G39"/>
    <mergeCell ref="B40:D40"/>
    <mergeCell ref="K40:M40"/>
    <mergeCell ref="E33:G33"/>
    <mergeCell ref="B34:D34"/>
    <mergeCell ref="H34:J34"/>
    <mergeCell ref="E35:G35"/>
    <mergeCell ref="B36:D36"/>
    <mergeCell ref="Q36:S36"/>
    <mergeCell ref="E29:G29"/>
    <mergeCell ref="B30:D30"/>
    <mergeCell ref="H30:J30"/>
    <mergeCell ref="E31:G31"/>
    <mergeCell ref="B32:D32"/>
    <mergeCell ref="K32:M32"/>
    <mergeCell ref="E25:G25"/>
    <mergeCell ref="B26:D26"/>
    <mergeCell ref="H26:J26"/>
    <mergeCell ref="E27:G27"/>
    <mergeCell ref="B28:D28"/>
    <mergeCell ref="N28:P28"/>
    <mergeCell ref="E21:G21"/>
    <mergeCell ref="B22:D22"/>
    <mergeCell ref="H22:J22"/>
    <mergeCell ref="E23:G23"/>
    <mergeCell ref="B24:D24"/>
    <mergeCell ref="K24:M24"/>
    <mergeCell ref="E17:G17"/>
    <mergeCell ref="B18:D18"/>
    <mergeCell ref="H18:J18"/>
    <mergeCell ref="E19:G19"/>
    <mergeCell ref="B20:D20"/>
    <mergeCell ref="Q20:S20"/>
    <mergeCell ref="E13:G13"/>
    <mergeCell ref="B14:D14"/>
    <mergeCell ref="H14:J14"/>
    <mergeCell ref="E15:G15"/>
    <mergeCell ref="B16:D16"/>
    <mergeCell ref="K16:M16"/>
    <mergeCell ref="E9:G9"/>
    <mergeCell ref="B10:D10"/>
    <mergeCell ref="H10:J10"/>
    <mergeCell ref="E11:G11"/>
    <mergeCell ref="B12:D12"/>
    <mergeCell ref="N12:P12"/>
    <mergeCell ref="E5:G5"/>
    <mergeCell ref="B6:D6"/>
    <mergeCell ref="H6:J6"/>
    <mergeCell ref="E7:G7"/>
    <mergeCell ref="B8:D8"/>
    <mergeCell ref="K8:M8"/>
    <mergeCell ref="A1:E1"/>
    <mergeCell ref="Q1:T1"/>
    <mergeCell ref="A2:E2"/>
    <mergeCell ref="F2:P2"/>
    <mergeCell ref="Q2:T3"/>
    <mergeCell ref="B3:D3"/>
    <mergeCell ref="F3:P3"/>
    <mergeCell ref="F1:P1"/>
    <mergeCell ref="B129:D129"/>
    <mergeCell ref="H130:J130"/>
    <mergeCell ref="B131:D131"/>
    <mergeCell ref="E132:G132"/>
    <mergeCell ref="N132:P132"/>
    <mergeCell ref="B133:D133"/>
    <mergeCell ref="B125:D125"/>
    <mergeCell ref="H126:J126"/>
    <mergeCell ref="B127:D127"/>
    <mergeCell ref="E128:G128"/>
    <mergeCell ref="K128:M128"/>
    <mergeCell ref="Q128:S128"/>
    <mergeCell ref="Q120:S120"/>
    <mergeCell ref="B121:D121"/>
    <mergeCell ref="H122:J122"/>
    <mergeCell ref="B123:D123"/>
    <mergeCell ref="E124:G124"/>
    <mergeCell ref="N124:P124"/>
    <mergeCell ref="E116:G116"/>
    <mergeCell ref="N116:P116"/>
    <mergeCell ref="B117:D117"/>
    <mergeCell ref="H118:J118"/>
    <mergeCell ref="B119:D119"/>
    <mergeCell ref="E120:G120"/>
    <mergeCell ref="K120:M120"/>
    <mergeCell ref="E112:G112"/>
    <mergeCell ref="K112:M112"/>
    <mergeCell ref="Q112:S112"/>
    <mergeCell ref="B113:D113"/>
    <mergeCell ref="H114:J114"/>
    <mergeCell ref="B115:D115"/>
    <mergeCell ref="B107:D107"/>
    <mergeCell ref="E108:G108"/>
    <mergeCell ref="N108:P108"/>
    <mergeCell ref="B109:D109"/>
    <mergeCell ref="H110:J110"/>
    <mergeCell ref="B111:D111"/>
    <mergeCell ref="H102:J102"/>
    <mergeCell ref="B103:D103"/>
    <mergeCell ref="E104:G104"/>
    <mergeCell ref="K104:M104"/>
    <mergeCell ref="B105:D105"/>
    <mergeCell ref="H106:J106"/>
    <mergeCell ref="B97:D97"/>
    <mergeCell ref="H98:J98"/>
    <mergeCell ref="B99:D99"/>
    <mergeCell ref="E100:G100"/>
    <mergeCell ref="N100:P100"/>
    <mergeCell ref="B101:D101"/>
    <mergeCell ref="B93:D93"/>
    <mergeCell ref="H94:J94"/>
    <mergeCell ref="B95:D95"/>
    <mergeCell ref="E96:G96"/>
    <mergeCell ref="K96:M96"/>
    <mergeCell ref="Q96:S96"/>
    <mergeCell ref="Q88:S88"/>
    <mergeCell ref="B89:D89"/>
    <mergeCell ref="H90:J90"/>
    <mergeCell ref="B91:D91"/>
    <mergeCell ref="E92:G92"/>
    <mergeCell ref="N92:P92"/>
    <mergeCell ref="E84:G84"/>
    <mergeCell ref="N84:P84"/>
    <mergeCell ref="B85:D85"/>
    <mergeCell ref="H86:J86"/>
    <mergeCell ref="B87:D87"/>
    <mergeCell ref="E88:G88"/>
    <mergeCell ref="K88:M88"/>
    <mergeCell ref="E80:G80"/>
    <mergeCell ref="K80:M80"/>
    <mergeCell ref="Q80:S80"/>
    <mergeCell ref="B81:D81"/>
    <mergeCell ref="H82:J82"/>
    <mergeCell ref="B83:D83"/>
    <mergeCell ref="B75:D75"/>
    <mergeCell ref="E76:G76"/>
    <mergeCell ref="N76:P76"/>
    <mergeCell ref="B77:D77"/>
    <mergeCell ref="H78:J78"/>
    <mergeCell ref="B79:D79"/>
    <mergeCell ref="E204:G204"/>
    <mergeCell ref="B205:D205"/>
    <mergeCell ref="H206:J206"/>
    <mergeCell ref="Q207:S207"/>
    <mergeCell ref="H70:J70"/>
    <mergeCell ref="B71:D71"/>
    <mergeCell ref="E72:G72"/>
    <mergeCell ref="K72:M72"/>
    <mergeCell ref="B73:D73"/>
    <mergeCell ref="H74:J74"/>
    <mergeCell ref="E196:G196"/>
    <mergeCell ref="B197:D197"/>
    <mergeCell ref="B199:D199"/>
    <mergeCell ref="E200:G200"/>
    <mergeCell ref="H202:J202"/>
    <mergeCell ref="B203:D203"/>
    <mergeCell ref="B201:D201"/>
    <mergeCell ref="H186:J186"/>
    <mergeCell ref="B187:D187"/>
    <mergeCell ref="E188:G188"/>
    <mergeCell ref="B189:D189"/>
    <mergeCell ref="K190:M190"/>
    <mergeCell ref="B191:D191"/>
    <mergeCell ref="B179:D179"/>
    <mergeCell ref="N183:P183"/>
    <mergeCell ref="E180:G180"/>
    <mergeCell ref="Q184:S184"/>
    <mergeCell ref="B181:D181"/>
    <mergeCell ref="N185:P185"/>
    <mergeCell ref="H182:J182"/>
    <mergeCell ref="B183:D183"/>
    <mergeCell ref="E184:G184"/>
    <mergeCell ref="B185:D185"/>
    <mergeCell ref="H170:J170"/>
    <mergeCell ref="B171:D171"/>
    <mergeCell ref="E172:G172"/>
    <mergeCell ref="B173:D173"/>
    <mergeCell ref="K172:M172"/>
    <mergeCell ref="Q178:S178"/>
    <mergeCell ref="B175:D175"/>
    <mergeCell ref="E176:G176"/>
    <mergeCell ref="B177:D177"/>
    <mergeCell ref="H178:J178"/>
    <mergeCell ref="E164:G164"/>
    <mergeCell ref="B165:D165"/>
    <mergeCell ref="K166:M166"/>
    <mergeCell ref="B167:D167"/>
    <mergeCell ref="E168:G168"/>
    <mergeCell ref="B169:D169"/>
    <mergeCell ref="Q163:S163"/>
    <mergeCell ref="H158:J158"/>
    <mergeCell ref="B159:D159"/>
    <mergeCell ref="E160:G160"/>
    <mergeCell ref="N161:P161"/>
    <mergeCell ref="B161:D161"/>
    <mergeCell ref="H162:J162"/>
    <mergeCell ref="B163:D163"/>
    <mergeCell ref="E152:G152"/>
    <mergeCell ref="B153:D153"/>
    <mergeCell ref="N159:P159"/>
    <mergeCell ref="H154:J154"/>
    <mergeCell ref="Q160:S160"/>
    <mergeCell ref="B155:D155"/>
    <mergeCell ref="Q154:S154"/>
    <mergeCell ref="E156:G156"/>
    <mergeCell ref="B157:D157"/>
    <mergeCell ref="Q151:S151"/>
    <mergeCell ref="B149:D149"/>
    <mergeCell ref="N152:P152"/>
    <mergeCell ref="H150:J150"/>
    <mergeCell ref="B151:D151"/>
    <mergeCell ref="E144:G144"/>
    <mergeCell ref="B145:D145"/>
    <mergeCell ref="Q145:S145"/>
    <mergeCell ref="H146:J146"/>
    <mergeCell ref="B147:D147"/>
    <mergeCell ref="N150:P150"/>
    <mergeCell ref="N144:P144"/>
    <mergeCell ref="N146:P146"/>
    <mergeCell ref="Q148:S148"/>
    <mergeCell ref="E140:G140"/>
    <mergeCell ref="B141:D141"/>
    <mergeCell ref="N141:P141"/>
    <mergeCell ref="H142:J142"/>
    <mergeCell ref="Q140:S140"/>
    <mergeCell ref="Q143:S143"/>
    <mergeCell ref="N139:P139"/>
    <mergeCell ref="E136:G136"/>
    <mergeCell ref="B137:D137"/>
    <mergeCell ref="H138:J138"/>
    <mergeCell ref="N273:P273"/>
    <mergeCell ref="E270:G270"/>
    <mergeCell ref="N265:P265"/>
    <mergeCell ref="H260:J260"/>
    <mergeCell ref="E254:G254"/>
    <mergeCell ref="B255:D255"/>
    <mergeCell ref="Q274:S274"/>
    <mergeCell ref="B271:D271"/>
    <mergeCell ref="N275:P275"/>
    <mergeCell ref="H272:J272"/>
    <mergeCell ref="Q269:S269"/>
    <mergeCell ref="B265:D265"/>
    <mergeCell ref="E266:G266"/>
    <mergeCell ref="B267:D267"/>
    <mergeCell ref="H268:J268"/>
    <mergeCell ref="B269:D269"/>
    <mergeCell ref="Q266:S266"/>
    <mergeCell ref="B261:D261"/>
    <mergeCell ref="N267:P267"/>
    <mergeCell ref="E262:G262"/>
    <mergeCell ref="B263:D263"/>
    <mergeCell ref="K263:M263"/>
    <mergeCell ref="K256:M256"/>
    <mergeCell ref="B257:D257"/>
    <mergeCell ref="E258:G258"/>
    <mergeCell ref="B259:D259"/>
    <mergeCell ref="N251:P251"/>
    <mergeCell ref="B247:D247"/>
    <mergeCell ref="H248:J248"/>
    <mergeCell ref="Q253:S253"/>
    <mergeCell ref="B249:D249"/>
    <mergeCell ref="E250:G250"/>
    <mergeCell ref="B251:D251"/>
    <mergeCell ref="H252:J252"/>
    <mergeCell ref="B253:D253"/>
    <mergeCell ref="E242:G242"/>
    <mergeCell ref="B243:D243"/>
    <mergeCell ref="H244:J244"/>
    <mergeCell ref="N249:P249"/>
    <mergeCell ref="B245:D245"/>
    <mergeCell ref="Q250:S250"/>
    <mergeCell ref="E246:G246"/>
    <mergeCell ref="E238:G238"/>
    <mergeCell ref="Q238:S238"/>
    <mergeCell ref="B239:D239"/>
    <mergeCell ref="N239:P239"/>
    <mergeCell ref="B241:D241"/>
    <mergeCell ref="Q241:S241"/>
    <mergeCell ref="E234:G234"/>
    <mergeCell ref="B235:D235"/>
    <mergeCell ref="N235:P235"/>
    <mergeCell ref="H236:J236"/>
    <mergeCell ref="B237:D237"/>
    <mergeCell ref="N237:P237"/>
    <mergeCell ref="H228:J228"/>
    <mergeCell ref="B229:D229"/>
    <mergeCell ref="E230:G230"/>
    <mergeCell ref="B231:D231"/>
    <mergeCell ref="K232:M232"/>
    <mergeCell ref="B233:D233"/>
    <mergeCell ref="E222:G222"/>
    <mergeCell ref="B223:D223"/>
    <mergeCell ref="N224:P224"/>
    <mergeCell ref="B225:D225"/>
    <mergeCell ref="E226:G226"/>
    <mergeCell ref="B227:D227"/>
    <mergeCell ref="K216:M216"/>
    <mergeCell ref="B217:D217"/>
    <mergeCell ref="E218:G218"/>
    <mergeCell ref="B219:D219"/>
    <mergeCell ref="H220:J220"/>
    <mergeCell ref="B221:D221"/>
    <mergeCell ref="Q187:S187"/>
    <mergeCell ref="K196:M196"/>
    <mergeCell ref="N197:P197"/>
    <mergeCell ref="N199:P199"/>
    <mergeCell ref="E214:G214"/>
    <mergeCell ref="B215:D215"/>
    <mergeCell ref="E192:G192"/>
    <mergeCell ref="B193:D193"/>
    <mergeCell ref="H194:J194"/>
    <mergeCell ref="B195:D195"/>
    <mergeCell ref="I135:L135"/>
    <mergeCell ref="B209:D209"/>
    <mergeCell ref="E210:G210"/>
    <mergeCell ref="B211:D211"/>
    <mergeCell ref="H212:J212"/>
    <mergeCell ref="B213:D213"/>
    <mergeCell ref="B135:D135"/>
    <mergeCell ref="B139:D139"/>
    <mergeCell ref="B143:D143"/>
    <mergeCell ref="E148:G148"/>
    <mergeCell ref="A208:T208"/>
    <mergeCell ref="N174:P174"/>
    <mergeCell ref="N176:P176"/>
    <mergeCell ref="Q175:S175"/>
    <mergeCell ref="Q277:S277"/>
    <mergeCell ref="N203:P203"/>
    <mergeCell ref="N205:P205"/>
    <mergeCell ref="Q198:S198"/>
    <mergeCell ref="Q201:S201"/>
    <mergeCell ref="Q204:S204"/>
  </mergeCells>
  <printOptions/>
  <pageMargins left="0" right="0" top="0" bottom="0" header="0.31496062992125984" footer="0.31496062992125984"/>
  <pageSetup horizontalDpi="600" verticalDpi="600" orientation="portrait" paperSize="9" scale="90" r:id="rId1"/>
  <rowBreaks count="2" manualBreakCount="2">
    <brk id="68" max="255" man="1"/>
    <brk id="1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IV216"/>
  <sheetViews>
    <sheetView zoomScalePageLayoutView="0" workbookViewId="0" topLeftCell="A40">
      <selection activeCell="L22" sqref="L22"/>
    </sheetView>
  </sheetViews>
  <sheetFormatPr defaultColWidth="9.140625" defaultRowHeight="12.75"/>
  <cols>
    <col min="1" max="1" width="17.00390625" style="29" bestFit="1" customWidth="1"/>
    <col min="2" max="2" width="18.28125" style="29" customWidth="1"/>
    <col min="3" max="3" width="19.00390625" style="29" customWidth="1"/>
    <col min="4" max="4" width="23.00390625" style="33" customWidth="1"/>
    <col min="5" max="5" width="15.57421875" style="29" bestFit="1" customWidth="1"/>
    <col min="6" max="6" width="21.7109375" style="33" customWidth="1"/>
    <col min="7" max="7" width="9.140625" style="33" customWidth="1"/>
    <col min="8" max="8" width="11.28125" style="33" bestFit="1" customWidth="1"/>
    <col min="9" max="16384" width="9.140625" style="29" customWidth="1"/>
  </cols>
  <sheetData>
    <row r="1" spans="1:256" s="43" customFormat="1" ht="15">
      <c r="A1" s="42" t="s">
        <v>132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</row>
    <row r="2" spans="1:256" s="43" customFormat="1" ht="12.75">
      <c r="A2" s="44" t="s">
        <v>133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  <c r="IV2" s="44"/>
    </row>
    <row r="3" spans="1:8" ht="15">
      <c r="A3" s="34" t="s">
        <v>98</v>
      </c>
      <c r="B3" s="34" t="s">
        <v>99</v>
      </c>
      <c r="C3" s="34" t="s">
        <v>100</v>
      </c>
      <c r="D3" s="53" t="s">
        <v>101</v>
      </c>
      <c r="E3" s="34" t="s">
        <v>102</v>
      </c>
      <c r="F3" s="53" t="s">
        <v>103</v>
      </c>
      <c r="G3" s="53" t="s">
        <v>104</v>
      </c>
      <c r="H3" s="53" t="s">
        <v>105</v>
      </c>
    </row>
    <row r="4" spans="1:4" ht="15">
      <c r="A4" s="30" t="s">
        <v>106</v>
      </c>
      <c r="B4" s="31"/>
      <c r="C4" s="31"/>
      <c r="D4" s="32"/>
    </row>
    <row r="5" spans="1:4" ht="15">
      <c r="A5" s="34" t="s">
        <v>107</v>
      </c>
      <c r="B5" s="35"/>
      <c r="C5" s="31"/>
      <c r="D5" s="32"/>
    </row>
    <row r="6" spans="1:4" ht="15">
      <c r="A6" s="34" t="s">
        <v>108</v>
      </c>
      <c r="B6" s="31"/>
      <c r="C6" s="31"/>
      <c r="D6" s="32"/>
    </row>
    <row r="7" spans="1:4" ht="15">
      <c r="A7" s="34" t="s">
        <v>109</v>
      </c>
      <c r="B7" s="31"/>
      <c r="C7" s="31"/>
      <c r="D7" s="32"/>
    </row>
    <row r="8" spans="1:4" ht="15">
      <c r="A8" s="34" t="s">
        <v>110</v>
      </c>
      <c r="B8" s="31"/>
      <c r="C8" s="31"/>
      <c r="D8" s="32"/>
    </row>
    <row r="9" spans="1:256" ht="15">
      <c r="A9" s="34" t="s">
        <v>111</v>
      </c>
      <c r="B9" s="34" t="s">
        <v>112</v>
      </c>
      <c r="C9" s="34" t="s">
        <v>113</v>
      </c>
      <c r="D9" s="53" t="s">
        <v>114</v>
      </c>
      <c r="E9" s="31"/>
      <c r="F9" s="32"/>
      <c r="G9" s="32"/>
      <c r="H9" s="32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</row>
    <row r="10" spans="1:4" ht="15">
      <c r="A10" s="45">
        <v>1</v>
      </c>
      <c r="B10" s="45" t="str">
        <f>IF(Paigutus!C4="","",(Paigutus!C4))</f>
        <v>Salla</v>
      </c>
      <c r="C10" s="45" t="str">
        <f>IF(Paigutus!B4="","",Paigutus!B4)</f>
        <v>Allan</v>
      </c>
      <c r="D10" s="46">
        <f>IF(Paigutus!E4="","",Paigutus!E4)</f>
        <v>7445</v>
      </c>
    </row>
    <row r="11" spans="1:4" ht="15">
      <c r="A11" s="45">
        <v>2</v>
      </c>
      <c r="B11" s="45" t="str">
        <f>IF(Paigutus!C5="","",(Paigutus!C5))</f>
        <v>Sinisalu</v>
      </c>
      <c r="C11" s="45" t="str">
        <f>IF(Paigutus!B5="","",Paigutus!B5)</f>
        <v>Urmas</v>
      </c>
      <c r="D11" s="46">
        <f>IF(Paigutus!E5="","",Paigutus!E5)</f>
        <v>8178</v>
      </c>
    </row>
    <row r="12" spans="1:4" ht="15">
      <c r="A12" s="45">
        <v>3</v>
      </c>
      <c r="B12" s="45" t="str">
        <f>IF(Paigutus!C6="","",(Paigutus!C6))</f>
        <v>Rybachok</v>
      </c>
      <c r="C12" s="45" t="str">
        <f>IF(Paigutus!B6="","",Paigutus!B6)</f>
        <v>Vladyslav</v>
      </c>
      <c r="D12" s="46">
        <f>IF(Paigutus!E6="","",Paigutus!E6)</f>
        <v>10100</v>
      </c>
    </row>
    <row r="13" spans="1:4" ht="15">
      <c r="A13" s="45">
        <v>4</v>
      </c>
      <c r="B13" s="45" t="str">
        <f>IF(Paigutus!C7="","",(Paigutus!C7))</f>
        <v>Korsen</v>
      </c>
      <c r="C13" s="45" t="str">
        <f>IF(Paigutus!B7="","",Paigutus!B7)</f>
        <v>Imre</v>
      </c>
      <c r="D13" s="46">
        <f>IF(Paigutus!E7="","",Paigutus!E7)</f>
        <v>441</v>
      </c>
    </row>
    <row r="14" spans="1:4" ht="15">
      <c r="A14" s="45">
        <v>5</v>
      </c>
      <c r="B14" s="45" t="str">
        <f>IF(Paigutus!C8="","",(Paigutus!C8))</f>
        <v>Kruusement</v>
      </c>
      <c r="C14" s="45" t="str">
        <f>IF(Paigutus!B8="","",Paigutus!B8)</f>
        <v>Heino</v>
      </c>
      <c r="D14" s="46">
        <f>IF(Paigutus!E8="","",Paigutus!E8)</f>
        <v>186</v>
      </c>
    </row>
    <row r="15" spans="1:4" ht="15">
      <c r="A15" s="45">
        <v>6</v>
      </c>
      <c r="B15" s="45" t="str">
        <f>IF(Paigutus!C9="","",(Paigutus!C9))</f>
        <v>Virkunen</v>
      </c>
      <c r="C15" s="45" t="str">
        <f>IF(Paigutus!B9="","",Paigutus!B9)</f>
        <v>Eduard</v>
      </c>
      <c r="D15" s="46">
        <f>IF(Paigutus!E9="","",Paigutus!E9)</f>
        <v>4859</v>
      </c>
    </row>
    <row r="16" spans="1:4" ht="15">
      <c r="A16" s="45">
        <v>7</v>
      </c>
      <c r="B16" s="45" t="str">
        <f>IF(Paigutus!C10="","",(Paigutus!C10))</f>
        <v>Reinsalu</v>
      </c>
      <c r="C16" s="45" t="str">
        <f>IF(Paigutus!B10="","",Paigutus!B10)</f>
        <v>Keit</v>
      </c>
      <c r="D16" s="46">
        <f>IF(Paigutus!E10="","",Paigutus!E10)</f>
        <v>3446</v>
      </c>
    </row>
    <row r="17" spans="1:4" ht="15">
      <c r="A17" s="45">
        <v>8</v>
      </c>
      <c r="B17" s="45" t="str">
        <f>IF(Paigutus!C11="","",(Paigutus!C11))</f>
        <v>Lokotar</v>
      </c>
      <c r="C17" s="45" t="str">
        <f>IF(Paigutus!B11="","",Paigutus!B11)</f>
        <v>Jaanus</v>
      </c>
      <c r="D17" s="46">
        <f>IF(Paigutus!E11="","",Paigutus!E11)</f>
        <v>4679</v>
      </c>
    </row>
    <row r="18" spans="1:4" ht="15">
      <c r="A18" s="45">
        <v>9</v>
      </c>
      <c r="B18" s="45" t="str">
        <f>IF(Paigutus!C12="","",(Paigutus!C12))</f>
        <v>Hallik</v>
      </c>
      <c r="C18" s="45" t="str">
        <f>IF(Paigutus!B12="","",Paigutus!B12)</f>
        <v>Amanda</v>
      </c>
      <c r="D18" s="46">
        <f>IF(Paigutus!E12="","",Paigutus!E12)</f>
        <v>8524</v>
      </c>
    </row>
    <row r="19" spans="1:4" ht="15">
      <c r="A19" s="45">
        <v>10</v>
      </c>
      <c r="B19" s="45" t="str">
        <f>IF(Paigutus!C13="","",(Paigutus!C13))</f>
        <v>Ristissaar</v>
      </c>
      <c r="C19" s="45" t="str">
        <f>IF(Paigutus!B13="","",Paigutus!B13)</f>
        <v>Reino</v>
      </c>
      <c r="D19" s="46">
        <f>IF(Paigutus!E13="","",Paigutus!E13)</f>
        <v>1228</v>
      </c>
    </row>
    <row r="20" spans="1:4" ht="15">
      <c r="A20" s="45">
        <v>11</v>
      </c>
      <c r="B20" s="45" t="str">
        <f>IF(Paigutus!C14="","",(Paigutus!C14))</f>
        <v>Kalda</v>
      </c>
      <c r="C20" s="45" t="str">
        <f>IF(Paigutus!B14="","",Paigutus!B14)</f>
        <v>Kalju</v>
      </c>
      <c r="D20" s="46">
        <f>IF(Paigutus!E14="","",Paigutus!E14)</f>
        <v>346</v>
      </c>
    </row>
    <row r="21" spans="1:4" ht="15">
      <c r="A21" s="45">
        <v>12</v>
      </c>
      <c r="B21" s="45" t="str">
        <f>IF(Paigutus!C15="","",(Paigutus!C15))</f>
        <v>Raid</v>
      </c>
      <c r="C21" s="45" t="str">
        <f>IF(Paigutus!B15="","",Paigutus!B15)</f>
        <v>Ain</v>
      </c>
      <c r="D21" s="46">
        <f>IF(Paigutus!E15="","",Paigutus!E15)</f>
        <v>7472</v>
      </c>
    </row>
    <row r="22" spans="1:4" ht="15">
      <c r="A22" s="45">
        <v>13</v>
      </c>
      <c r="B22" s="45" t="str">
        <f>IF(Paigutus!C16="","",(Paigutus!C16))</f>
        <v>Prikk</v>
      </c>
      <c r="C22" s="45" t="str">
        <f>IF(Paigutus!B16="","",Paigutus!B16)</f>
        <v>Sandra</v>
      </c>
      <c r="D22" s="46">
        <f>IF(Paigutus!E16="","",Paigutus!E16)</f>
        <v>8544</v>
      </c>
    </row>
    <row r="23" spans="1:4" ht="15">
      <c r="A23" s="45">
        <v>14</v>
      </c>
      <c r="B23" s="45" t="str">
        <f>IF(Paigutus!C17="","",(Paigutus!C17))</f>
        <v>Rommot</v>
      </c>
      <c r="C23" s="45" t="str">
        <f>IF(Paigutus!B17="","",Paigutus!B17)</f>
        <v>Raigo</v>
      </c>
      <c r="D23" s="46">
        <f>IF(Paigutus!E17="","",Paigutus!E17)</f>
        <v>7194</v>
      </c>
    </row>
    <row r="24" spans="1:4" ht="15">
      <c r="A24" s="45">
        <v>15</v>
      </c>
      <c r="B24" s="45" t="str">
        <f>IF(Paigutus!C18="","",(Paigutus!C18))</f>
        <v>Ollmann</v>
      </c>
      <c r="C24" s="45" t="str">
        <f>IF(Paigutus!B18="","",Paigutus!B18)</f>
        <v>Oliver</v>
      </c>
      <c r="D24" s="46">
        <f>IF(Paigutus!E18="","",Paigutus!E18)</f>
        <v>6277</v>
      </c>
    </row>
    <row r="25" spans="1:4" ht="15">
      <c r="A25" s="45">
        <v>16</v>
      </c>
      <c r="B25" s="45" t="str">
        <f>IF(Paigutus!C19="","",(Paigutus!C19))</f>
        <v>Sool</v>
      </c>
      <c r="C25" s="45" t="str">
        <f>IF(Paigutus!B19="","",Paigutus!B19)</f>
        <v>Heikki</v>
      </c>
      <c r="D25" s="46">
        <f>IF(Paigutus!E19="","",Paigutus!E19)</f>
        <v>1166</v>
      </c>
    </row>
    <row r="26" spans="1:4" ht="15">
      <c r="A26" s="45">
        <v>17</v>
      </c>
      <c r="B26" s="45" t="str">
        <f>IF(Paigutus!C20="","",(Paigutus!C20))</f>
        <v>Kotka</v>
      </c>
      <c r="C26" s="45" t="str">
        <f>IF(Paigutus!B20="","",Paigutus!B20)</f>
        <v>Marika</v>
      </c>
      <c r="D26" s="46">
        <f>IF(Paigutus!E20="","",Paigutus!E20)</f>
        <v>2101</v>
      </c>
    </row>
    <row r="27" spans="1:4" ht="15">
      <c r="A27" s="45">
        <v>18</v>
      </c>
      <c r="B27" s="45" t="str">
        <f>IF(Paigutus!C21="","",(Paigutus!C21))</f>
        <v>Hendrikson</v>
      </c>
      <c r="C27" s="45" t="str">
        <f>IF(Paigutus!B21="","",Paigutus!B21)</f>
        <v>Ants</v>
      </c>
      <c r="D27" s="46">
        <f>IF(Paigutus!E21="","",Paigutus!E21)</f>
        <v>356</v>
      </c>
    </row>
    <row r="28" spans="1:4" ht="15">
      <c r="A28" s="45">
        <v>19</v>
      </c>
      <c r="B28" s="45" t="str">
        <f>IF(Paigutus!C22="","",(Paigutus!C22))</f>
        <v>Ernits</v>
      </c>
      <c r="C28" s="45" t="str">
        <f>IF(Paigutus!B22="","",Paigutus!B22)</f>
        <v>Kristi</v>
      </c>
      <c r="D28" s="46">
        <f>IF(Paigutus!E22="","",Paigutus!E22)</f>
        <v>1407</v>
      </c>
    </row>
    <row r="29" spans="1:4" ht="15">
      <c r="A29" s="45">
        <v>20</v>
      </c>
      <c r="B29" s="45" t="str">
        <f>IF(Paigutus!C23="","",(Paigutus!C23))</f>
        <v>Merigan</v>
      </c>
      <c r="C29" s="45" t="str">
        <f>IF(Paigutus!B23="","",Paigutus!B23)</f>
        <v>Arvi</v>
      </c>
      <c r="D29" s="46">
        <f>IF(Paigutus!E23="","",Paigutus!E23)</f>
        <v>8207</v>
      </c>
    </row>
    <row r="30" spans="1:13" ht="15">
      <c r="A30" s="45">
        <v>21</v>
      </c>
      <c r="B30" s="45" t="str">
        <f>IF(Paigutus!C24="","",(Paigutus!C24))</f>
        <v>Kozintsev</v>
      </c>
      <c r="C30" s="45" t="str">
        <f>IF(Paigutus!B24="","",Paigutus!B24)</f>
        <v>Enrico</v>
      </c>
      <c r="D30" s="46">
        <f>IF(Paigutus!E24="","",Paigutus!E24)</f>
        <v>9926</v>
      </c>
      <c r="M30" s="33"/>
    </row>
    <row r="31" spans="1:13" ht="15">
      <c r="A31" s="45">
        <v>22</v>
      </c>
      <c r="B31" s="45" t="str">
        <f>IF(Paigutus!C25="","",(Paigutus!C25))</f>
        <v>Rahuoja</v>
      </c>
      <c r="C31" s="45" t="str">
        <f>IF(Paigutus!B25="","",Paigutus!B25)</f>
        <v>Alex</v>
      </c>
      <c r="D31" s="46">
        <f>IF(Paigutus!E25="","",Paigutus!E25)</f>
        <v>9464</v>
      </c>
      <c r="M31" s="33"/>
    </row>
    <row r="32" spans="1:4" ht="15">
      <c r="A32" s="45">
        <v>23</v>
      </c>
      <c r="B32" s="45" t="str">
        <f>IF(Paigutus!C26="","",(Paigutus!C26))</f>
        <v>Tšernov</v>
      </c>
      <c r="C32" s="45" t="str">
        <f>IF(Paigutus!B26="","",Paigutus!B26)</f>
        <v>Mihhail</v>
      </c>
      <c r="D32" s="46">
        <f>IF(Paigutus!E26="","",Paigutus!E26)</f>
        <v>9931</v>
      </c>
    </row>
    <row r="33" spans="1:4" ht="15">
      <c r="A33" s="45">
        <v>24</v>
      </c>
      <c r="B33" s="45" t="str">
        <f>IF(Paigutus!C27="","",(Paigutus!C27))</f>
        <v>Sokirjanski</v>
      </c>
      <c r="C33" s="45" t="str">
        <f>IF(Paigutus!B27="","",Paigutus!B27)</f>
        <v>Aleksandr</v>
      </c>
      <c r="D33" s="46">
        <f>IF(Paigutus!E27="","",Paigutus!E27)</f>
        <v>5244</v>
      </c>
    </row>
    <row r="34" spans="1:4" ht="15">
      <c r="A34" s="45">
        <v>25</v>
      </c>
      <c r="B34" s="45" t="str">
        <f>IF(Paigutus!C28="","",(Paigutus!C28))</f>
        <v>Laur</v>
      </c>
      <c r="C34" s="45" t="str">
        <f>IF(Paigutus!B28="","",Paigutus!B28)</f>
        <v>Ene</v>
      </c>
      <c r="D34" s="46">
        <f>IF(Paigutus!E28="","",Paigutus!E28)</f>
        <v>71</v>
      </c>
    </row>
    <row r="35" spans="1:4" ht="15">
      <c r="A35" s="45">
        <v>26</v>
      </c>
      <c r="B35" s="45" t="str">
        <f>IF(Paigutus!C29="","",(Paigutus!C29))</f>
        <v>Hansar</v>
      </c>
      <c r="C35" s="45" t="str">
        <f>IF(Paigutus!B29="","",Paigutus!B29)</f>
        <v>Toomas</v>
      </c>
      <c r="D35" s="46">
        <f>IF(Paigutus!E29="","",Paigutus!E29)</f>
        <v>336</v>
      </c>
    </row>
    <row r="36" spans="1:4" ht="15">
      <c r="A36" s="45">
        <v>27</v>
      </c>
      <c r="B36" s="45" t="str">
        <f>IF(Paigutus!C30="","",(Paigutus!C30))</f>
        <v>Kuldkepp</v>
      </c>
      <c r="C36" s="45" t="str">
        <f>IF(Paigutus!B30="","",Paigutus!B30)</f>
        <v>Aili</v>
      </c>
      <c r="D36" s="46">
        <f>IF(Paigutus!E30="","",Paigutus!E30)</f>
        <v>1295</v>
      </c>
    </row>
    <row r="37" spans="1:4" ht="15">
      <c r="A37" s="45">
        <v>28</v>
      </c>
      <c r="B37" s="45" t="str">
        <f>IF(Paigutus!C31="","",(Paigutus!C31))</f>
        <v>Zapunov</v>
      </c>
      <c r="C37" s="45" t="str">
        <f>IF(Paigutus!B31="","",Paigutus!B31)</f>
        <v>Anatoli</v>
      </c>
      <c r="D37" s="46">
        <f>IF(Paigutus!E31="","",Paigutus!E31)</f>
        <v>10639</v>
      </c>
    </row>
    <row r="38" spans="1:4" ht="15">
      <c r="A38" s="45">
        <v>29</v>
      </c>
      <c r="B38" s="45" t="str">
        <f>IF(Paigutus!C32="","",(Paigutus!C32))</f>
        <v>Türk</v>
      </c>
      <c r="C38" s="45" t="str">
        <f>IF(Paigutus!B32="","",Paigutus!B32)</f>
        <v>Mati</v>
      </c>
      <c r="D38" s="46">
        <f>IF(Paigutus!E32="","",Paigutus!E32)</f>
        <v>7710</v>
      </c>
    </row>
    <row r="39" spans="1:4" ht="15">
      <c r="A39" s="45">
        <v>30</v>
      </c>
      <c r="B39" s="45" t="str">
        <f>IF(Paigutus!C33="","",(Paigutus!C33))</f>
        <v>Tuhkanen</v>
      </c>
      <c r="C39" s="45" t="str">
        <f>IF(Paigutus!B33="","",Paigutus!B33)</f>
        <v>Aleksander</v>
      </c>
      <c r="D39" s="46">
        <f>IF(Paigutus!E33="","",Paigutus!E33)</f>
        <v>161</v>
      </c>
    </row>
    <row r="40" spans="1:4" ht="15">
      <c r="A40" s="45">
        <v>31</v>
      </c>
      <c r="B40" s="45" t="str">
        <f>IF(Paigutus!C34="","",(Paigutus!C34))</f>
        <v>Hansar</v>
      </c>
      <c r="C40" s="45" t="str">
        <f>IF(Paigutus!B34="","",Paigutus!B34)</f>
        <v>Heiki</v>
      </c>
      <c r="D40" s="46">
        <f>IF(Paigutus!E34="","",Paigutus!E34)</f>
        <v>299</v>
      </c>
    </row>
    <row r="41" spans="1:4" ht="15">
      <c r="A41" s="45">
        <v>32</v>
      </c>
      <c r="B41" s="45" t="str">
        <f>IF(Paigutus!C35="","",(Paigutus!C35))</f>
        <v>Hiius</v>
      </c>
      <c r="C41" s="45" t="str">
        <f>IF(Paigutus!B35="","",Paigutus!B35)</f>
        <v>Egle</v>
      </c>
      <c r="D41" s="46">
        <f>IF(Paigutus!E35="","",Paigutus!E35)</f>
        <v>10266</v>
      </c>
    </row>
    <row r="42" spans="1:4" ht="15">
      <c r="A42" s="45">
        <v>33</v>
      </c>
      <c r="B42" s="45" t="str">
        <f>IF(Paigutus!C36="","",(Paigutus!C36))</f>
        <v>Roots</v>
      </c>
      <c r="C42" s="45" t="str">
        <f>IF(Paigutus!B36="","",Paigutus!B36)</f>
        <v>Raivo</v>
      </c>
      <c r="D42" s="46">
        <f>IF(Paigutus!E36="","",Paigutus!E36)</f>
        <v>3451</v>
      </c>
    </row>
    <row r="43" spans="1:4" ht="15">
      <c r="A43" s="45">
        <v>34</v>
      </c>
      <c r="B43" s="45" t="str">
        <f>IF(Paigutus!C37="","",(Paigutus!C37))</f>
        <v>Soo</v>
      </c>
      <c r="C43" s="45" t="str">
        <f>IF(Paigutus!B37="","",Paigutus!B37)</f>
        <v>Aivar</v>
      </c>
      <c r="D43" s="46">
        <f>IF(Paigutus!E37="","",Paigutus!E37)</f>
        <v>10411</v>
      </c>
    </row>
    <row r="44" spans="1:4" ht="15">
      <c r="A44" s="45">
        <v>35</v>
      </c>
      <c r="B44" s="45" t="str">
        <f>IF(Paigutus!C38="","",(Paigutus!C38))</f>
        <v>Lukas</v>
      </c>
      <c r="C44" s="45" t="str">
        <f>IF(Paigutus!B38="","",Paigutus!B38)</f>
        <v>Neverly</v>
      </c>
      <c r="D44" s="46">
        <f>IF(Paigutus!E38="","",Paigutus!E38)</f>
        <v>8887</v>
      </c>
    </row>
    <row r="45" spans="1:4" ht="15">
      <c r="A45" s="45">
        <v>36</v>
      </c>
      <c r="B45" s="45" t="str">
        <f>IF(Paigutus!C39="","",(Paigutus!C39))</f>
        <v>Mälksoo</v>
      </c>
      <c r="C45" s="45" t="str">
        <f>IF(Paigutus!B39="","",Paigutus!B39)</f>
        <v>Anneli</v>
      </c>
      <c r="D45" s="46">
        <f>IF(Paigutus!E39="","",Paigutus!E39)</f>
        <v>10265</v>
      </c>
    </row>
    <row r="46" spans="1:4" ht="15">
      <c r="A46" s="45">
        <v>37</v>
      </c>
      <c r="B46" s="45" t="str">
        <f>IF(Paigutus!C40="","",(Paigutus!C40))</f>
        <v>Seffer-müller</v>
      </c>
      <c r="C46" s="45" t="str">
        <f>IF(Paigutus!B40="","",Paigutus!B40)</f>
        <v>Erika</v>
      </c>
      <c r="D46" s="46">
        <f>IF(Paigutus!E40="","",Paigutus!E40)</f>
        <v>7668</v>
      </c>
    </row>
    <row r="47" spans="1:4" ht="15">
      <c r="A47" s="45">
        <v>38</v>
      </c>
      <c r="B47" s="45" t="str">
        <f>IF(Paigutus!C41="","",(Paigutus!C41))</f>
        <v>Miilmann</v>
      </c>
      <c r="C47" s="45" t="str">
        <f>IF(Paigutus!B41="","",Paigutus!B41)</f>
        <v>Malle</v>
      </c>
      <c r="D47" s="46">
        <f>IF(Paigutus!E41="","",Paigutus!E41)</f>
        <v>3667</v>
      </c>
    </row>
    <row r="48" spans="1:4" ht="15">
      <c r="A48" s="45">
        <v>39</v>
      </c>
      <c r="B48" s="45" t="str">
        <f>IF(Paigutus!C42="","",(Paigutus!C42))</f>
        <v>Rättel</v>
      </c>
      <c r="C48" s="45" t="str">
        <f>IF(Paigutus!B42="","",Paigutus!B42)</f>
        <v>Romet</v>
      </c>
      <c r="D48" s="46">
        <f>IF(Paigutus!E42="","",Paigutus!E42)</f>
        <v>8412</v>
      </c>
    </row>
    <row r="49" spans="1:4" ht="15">
      <c r="A49" s="45">
        <v>40</v>
      </c>
      <c r="B49" s="45" t="str">
        <f>IF(Paigutus!C43="","",(Paigutus!C43))</f>
        <v>Strazev</v>
      </c>
      <c r="C49" s="45" t="str">
        <f>IF(Paigutus!B43="","",Paigutus!B43)</f>
        <v>Riho</v>
      </c>
      <c r="D49" s="46">
        <f>IF(Paigutus!E43="","",Paigutus!E43)</f>
        <v>6237</v>
      </c>
    </row>
    <row r="50" spans="1:4" ht="15">
      <c r="A50" s="45">
        <v>41</v>
      </c>
      <c r="B50" s="45" t="str">
        <f>IF(Paigutus!C44="","",(Paigutus!C44))</f>
        <v>Maasalu</v>
      </c>
      <c r="C50" s="45" t="str">
        <f>IF(Paigutus!B44="","",Paigutus!B44)</f>
        <v>Andi</v>
      </c>
      <c r="D50" s="46">
        <f>IF(Paigutus!E44="","",Paigutus!E44)</f>
        <v>10248</v>
      </c>
    </row>
    <row r="51" spans="1:4" ht="15">
      <c r="A51" s="45">
        <v>42</v>
      </c>
      <c r="B51" s="45" t="str">
        <f>IF(Paigutus!C45="","",(Paigutus!C45))</f>
        <v>Lill</v>
      </c>
      <c r="C51" s="45" t="str">
        <f>IF(Paigutus!B45="","",Paigutus!B45)</f>
        <v>Jako</v>
      </c>
      <c r="D51" s="46">
        <f>IF(Paigutus!E45="","",Paigutus!E45)</f>
        <v>10412</v>
      </c>
    </row>
    <row r="52" spans="1:4" ht="15">
      <c r="A52" s="45">
        <v>43</v>
      </c>
      <c r="B52" s="45" t="str">
        <f>IF(Paigutus!C46="","",(Paigutus!C46))</f>
        <v>Lill</v>
      </c>
      <c r="C52" s="45" t="str">
        <f>IF(Paigutus!B46="","",Paigutus!B46)</f>
        <v>Larissa</v>
      </c>
      <c r="D52" s="46">
        <f>IF(Paigutus!E46="","",Paigutus!E46)</f>
      </c>
    </row>
    <row r="53" spans="1:4" ht="15">
      <c r="A53" s="45">
        <v>44</v>
      </c>
      <c r="B53" s="45" t="str">
        <f>IF(Paigutus!C47="","",(Paigutus!C47))</f>
        <v>Bye</v>
      </c>
      <c r="C53" s="45" t="str">
        <f>IF(Paigutus!B47="","",Paigutus!B47)</f>
        <v>Bye</v>
      </c>
      <c r="D53" s="46">
        <f>IF(Paigutus!E47="","",Paigutus!E47)</f>
        <v>0</v>
      </c>
    </row>
    <row r="54" spans="1:4" ht="15">
      <c r="A54" s="45">
        <v>45</v>
      </c>
      <c r="B54" s="45" t="str">
        <f>IF(Paigutus!C48="","",(Paigutus!C48))</f>
        <v>Bye</v>
      </c>
      <c r="C54" s="45" t="str">
        <f>IF(Paigutus!B48="","",Paigutus!B48)</f>
        <v>Bye</v>
      </c>
      <c r="D54" s="46">
        <f>IF(Paigutus!E48="","",Paigutus!E48)</f>
        <v>0</v>
      </c>
    </row>
    <row r="55" spans="1:4" ht="15">
      <c r="A55" s="45">
        <v>46</v>
      </c>
      <c r="B55" s="45" t="str">
        <f>IF(Paigutus!C49="","",(Paigutus!C49))</f>
        <v>Bye</v>
      </c>
      <c r="C55" s="45" t="str">
        <f>IF(Paigutus!B49="","",Paigutus!B49)</f>
        <v>Bye</v>
      </c>
      <c r="D55" s="46">
        <f>IF(Paigutus!E49="","",Paigutus!E49)</f>
        <v>0</v>
      </c>
    </row>
    <row r="56" spans="1:4" ht="15">
      <c r="A56" s="45">
        <v>47</v>
      </c>
      <c r="B56" s="45" t="str">
        <f>IF(Paigutus!C50="","",(Paigutus!C50))</f>
        <v>Bye</v>
      </c>
      <c r="C56" s="45" t="str">
        <f>IF(Paigutus!B50="","",Paigutus!B50)</f>
        <v>Bye</v>
      </c>
      <c r="D56" s="46">
        <f>IF(Paigutus!E50="","",Paigutus!E50)</f>
        <v>0</v>
      </c>
    </row>
    <row r="57" spans="1:4" ht="15">
      <c r="A57" s="45">
        <v>48</v>
      </c>
      <c r="B57" s="45" t="str">
        <f>IF(Paigutus!C51="","",(Paigutus!C51))</f>
        <v>Bye</v>
      </c>
      <c r="C57" s="45" t="str">
        <f>IF(Paigutus!B51="","",Paigutus!B51)</f>
        <v>Bye</v>
      </c>
      <c r="D57" s="46">
        <f>IF(Paigutus!E51="","",Paigutus!E51)</f>
        <v>0</v>
      </c>
    </row>
    <row r="58" spans="1:8" ht="15">
      <c r="A58" s="34" t="s">
        <v>115</v>
      </c>
      <c r="B58" s="34" t="s">
        <v>116</v>
      </c>
      <c r="C58" s="34" t="s">
        <v>117</v>
      </c>
      <c r="D58" s="53" t="s">
        <v>118</v>
      </c>
      <c r="E58" s="34" t="s">
        <v>119</v>
      </c>
      <c r="F58" s="53" t="s">
        <v>120</v>
      </c>
      <c r="G58" s="53" t="s">
        <v>121</v>
      </c>
      <c r="H58" s="53" t="s">
        <v>122</v>
      </c>
    </row>
    <row r="59" spans="1:8" ht="15">
      <c r="A59" s="45">
        <f>Mängud!A2</f>
        <v>101</v>
      </c>
      <c r="B59" s="45"/>
      <c r="C59" s="45">
        <f>IF(D59="","",VLOOKUP(D59,Paigutus!$D$4:$F$51,3,FALSE))</f>
        <v>33</v>
      </c>
      <c r="D59" s="46" t="str">
        <f>IF(Mängud!E2="","",Mängud!E2)</f>
        <v>Raivo Roots</v>
      </c>
      <c r="E59" s="45">
        <f>IF(F59="","",VLOOKUP(F59,Paigutus!$D$4:$F$51,3,FALSE))</f>
        <v>32</v>
      </c>
      <c r="F59" s="46" t="str">
        <f>IF(D59="","",IF(D59=Mängud!C2,Mängud!B2,Mängud!C2))</f>
        <v>Egle Hiius</v>
      </c>
      <c r="G59" s="46" t="str">
        <f>IF(Mängud!F2="","",Mängud!F2)</f>
        <v>3:0</v>
      </c>
      <c r="H59" s="47"/>
    </row>
    <row r="60" spans="1:8" ht="15">
      <c r="A60" s="45">
        <f>Mängud!A3</f>
        <v>102</v>
      </c>
      <c r="B60" s="45"/>
      <c r="C60" s="45">
        <f>IF(D60="","",VLOOKUP(D60,Paigutus!$D$4:$F$51,3,FALSE))</f>
        <v>17</v>
      </c>
      <c r="D60" s="46" t="str">
        <f>IF(Mängud!E3="","",Mängud!E3)</f>
        <v>Marika Kotka</v>
      </c>
      <c r="E60" s="45">
        <f>IF(F60="","",VLOOKUP(F60,Paigutus!$D$4:$F$51,3,FALSE))</f>
        <v>44</v>
      </c>
      <c r="F60" s="46" t="str">
        <f>IF(D60="","",IF(D60=Mängud!C3,Mängud!B3,Mängud!C3))</f>
        <v>Bye Bye</v>
      </c>
      <c r="G60" s="46" t="str">
        <f>IF(Mängud!F3="","",Mängud!F3)</f>
        <v>w.o.</v>
      </c>
      <c r="H60" s="47"/>
    </row>
    <row r="61" spans="1:8" ht="15">
      <c r="A61" s="45">
        <f>Mängud!A4</f>
        <v>103</v>
      </c>
      <c r="B61" s="45"/>
      <c r="C61" s="45">
        <f>IF(D61="","",VLOOKUP(D61,Paigutus!$D$4:$F$51,3,FALSE))</f>
        <v>24</v>
      </c>
      <c r="D61" s="46" t="str">
        <f>IF(Mängud!E4="","",Mängud!E4)</f>
        <v>Aleksandr Sokirjanski</v>
      </c>
      <c r="E61" s="45">
        <f>IF(F61="","",VLOOKUP(F61,Paigutus!$D$4:$F$51,3,FALSE))</f>
        <v>41</v>
      </c>
      <c r="F61" s="46" t="str">
        <f>IF(D61="","",IF(D61=Mängud!C4,Mängud!B4,Mängud!C4))</f>
        <v>Andi Maasalu</v>
      </c>
      <c r="G61" s="46" t="str">
        <f>IF(Mängud!F4="","",Mängud!F4)</f>
        <v>3:1</v>
      </c>
      <c r="H61" s="47"/>
    </row>
    <row r="62" spans="1:8" ht="15">
      <c r="A62" s="45">
        <f>Mängud!A5</f>
        <v>104</v>
      </c>
      <c r="B62" s="45"/>
      <c r="C62" s="45">
        <f>IF(D62="","",VLOOKUP(D62,Paigutus!$D$4:$F$51,3,FALSE))</f>
        <v>40</v>
      </c>
      <c r="D62" s="46" t="str">
        <f>IF(Mängud!E5="","",Mängud!E5)</f>
        <v>Riho Strazev</v>
      </c>
      <c r="E62" s="45">
        <f>IF(F62="","",VLOOKUP(F62,Paigutus!$D$4:$F$51,3,FALSE))</f>
        <v>25</v>
      </c>
      <c r="F62" s="46" t="str">
        <f>IF(D62="","",IF(D62=Mängud!C5,Mängud!B5,Mängud!C5))</f>
        <v>Ene Laur</v>
      </c>
      <c r="G62" s="46" t="str">
        <f>IF(Mängud!F5="","",Mängud!F5)</f>
        <v>3:0</v>
      </c>
      <c r="H62" s="47"/>
    </row>
    <row r="63" spans="1:8" ht="15">
      <c r="A63" s="45">
        <f>Mängud!A6</f>
        <v>105</v>
      </c>
      <c r="B63" s="45"/>
      <c r="C63" s="45">
        <f>IF(D63="","",VLOOKUP(D63,Paigutus!$D$4:$F$51,3,FALSE))</f>
        <v>28</v>
      </c>
      <c r="D63" s="46" t="str">
        <f>IF(Mängud!E6="","",Mängud!E6)</f>
        <v>Anatoli Zapunov</v>
      </c>
      <c r="E63" s="45">
        <f>IF(F63="","",VLOOKUP(F63,Paigutus!$D$4:$F$51,3,FALSE))</f>
        <v>37</v>
      </c>
      <c r="F63" s="46" t="str">
        <f>IF(D63="","",IF(D63=Mängud!C6,Mängud!B6,Mängud!C6))</f>
        <v>Erika Seffer-müller</v>
      </c>
      <c r="G63" s="46" t="str">
        <f>IF(Mängud!F6="","",Mängud!F6)</f>
        <v>3:0</v>
      </c>
      <c r="H63" s="47"/>
    </row>
    <row r="64" spans="1:8" ht="15">
      <c r="A64" s="45">
        <f>Mängud!A7</f>
        <v>106</v>
      </c>
      <c r="B64" s="45"/>
      <c r="C64" s="45">
        <f>IF(D64="","",VLOOKUP(D64,Paigutus!$D$4:$F$51,3,FALSE))</f>
        <v>21</v>
      </c>
      <c r="D64" s="46" t="str">
        <f>IF(Mängud!E7="","",Mängud!E7)</f>
        <v>Enrico Kozintsev</v>
      </c>
      <c r="E64" s="45">
        <f>IF(F64="","",VLOOKUP(F64,Paigutus!$D$4:$F$51,3,FALSE))</f>
        <v>44</v>
      </c>
      <c r="F64" s="46" t="str">
        <f>IF(D64="","",IF(D64=Mängud!C7,Mängud!B7,Mängud!C7))</f>
        <v>Bye Bye</v>
      </c>
      <c r="G64" s="46" t="str">
        <f>IF(Mängud!F7="","",Mängud!F7)</f>
        <v>w.o.</v>
      </c>
      <c r="H64" s="47"/>
    </row>
    <row r="65" spans="1:8" ht="15">
      <c r="A65" s="45">
        <f>Mängud!A8</f>
        <v>107</v>
      </c>
      <c r="B65" s="45"/>
      <c r="C65" s="45">
        <f>IF(D65="","",VLOOKUP(D65,Paigutus!$D$4:$F$51,3,FALSE))</f>
        <v>20</v>
      </c>
      <c r="D65" s="46" t="str">
        <f>IF(Mängud!E8="","",Mängud!E8)</f>
        <v>Arvi Merigan</v>
      </c>
      <c r="E65" s="45">
        <f>IF(F65="","",VLOOKUP(F65,Paigutus!$D$4:$F$51,3,FALSE))</f>
        <v>44</v>
      </c>
      <c r="F65" s="46" t="str">
        <f>IF(D65="","",IF(D65=Mängud!C8,Mängud!B8,Mängud!C8))</f>
        <v>Bye Bye</v>
      </c>
      <c r="G65" s="46" t="str">
        <f>IF(Mängud!F8="","",Mängud!F8)</f>
        <v>w.o.</v>
      </c>
      <c r="H65" s="47"/>
    </row>
    <row r="66" spans="1:8" ht="15">
      <c r="A66" s="45">
        <f>Mängud!A9</f>
        <v>108</v>
      </c>
      <c r="B66" s="45"/>
      <c r="C66" s="45">
        <f>IF(D66="","",VLOOKUP(D66,Paigutus!$D$4:$F$51,3,FALSE))</f>
        <v>29</v>
      </c>
      <c r="D66" s="46" t="str">
        <f>IF(Mängud!E9="","",Mängud!E9)</f>
        <v>Mati Türk</v>
      </c>
      <c r="E66" s="45">
        <f>IF(F66="","",VLOOKUP(F66,Paigutus!$D$4:$F$51,3,FALSE))</f>
        <v>36</v>
      </c>
      <c r="F66" s="46" t="str">
        <f>IF(D66="","",IF(D66=Mängud!C9,Mängud!B9,Mängud!C9))</f>
        <v>Anneli Mälksoo</v>
      </c>
      <c r="G66" s="46" t="str">
        <f>IF(Mängud!F9="","",Mängud!F9)</f>
        <v>3:1</v>
      </c>
      <c r="H66" s="47"/>
    </row>
    <row r="67" spans="1:8" ht="15">
      <c r="A67" s="45">
        <f>Mängud!A10</f>
        <v>109</v>
      </c>
      <c r="B67" s="45"/>
      <c r="C67" s="45">
        <f>IF(D67="","",VLOOKUP(D67,Paigutus!$D$4:$F$51,3,FALSE))</f>
        <v>35</v>
      </c>
      <c r="D67" s="46" t="str">
        <f>IF(Mängud!E10="","",Mängud!E10)</f>
        <v>Neverly Lukas</v>
      </c>
      <c r="E67" s="45">
        <f>IF(F67="","",VLOOKUP(F67,Paigutus!$D$4:$F$51,3,FALSE))</f>
        <v>30</v>
      </c>
      <c r="F67" s="46" t="str">
        <f>IF(D67="","",IF(D67=Mängud!C10,Mängud!B10,Mängud!C10))</f>
        <v>Aleksander Tuhkanen</v>
      </c>
      <c r="G67" s="46" t="str">
        <f>IF(Mängud!F10="","",Mängud!F10)</f>
        <v>3:2</v>
      </c>
      <c r="H67" s="47"/>
    </row>
    <row r="68" spans="1:8" ht="15">
      <c r="A68" s="45">
        <f>Mängud!A11</f>
        <v>110</v>
      </c>
      <c r="B68" s="45"/>
      <c r="C68" s="45">
        <f>IF(D68="","",VLOOKUP(D68,Paigutus!$D$4:$F$51,3,FALSE))</f>
        <v>19</v>
      </c>
      <c r="D68" s="46" t="str">
        <f>IF(Mängud!E11="","",Mängud!E11)</f>
        <v>Kristi Ernits</v>
      </c>
      <c r="E68" s="45">
        <f>IF(F68="","",VLOOKUP(F68,Paigutus!$D$4:$F$51,3,FALSE))</f>
        <v>44</v>
      </c>
      <c r="F68" s="46" t="str">
        <f>IF(D68="","",IF(D68=Mängud!C11,Mängud!B11,Mängud!C11))</f>
        <v>Bye Bye</v>
      </c>
      <c r="G68" s="46" t="str">
        <f>IF(Mängud!F11="","",Mängud!F11)</f>
        <v>w.o.</v>
      </c>
      <c r="H68" s="47"/>
    </row>
    <row r="69" spans="1:8" ht="15">
      <c r="A69" s="45">
        <f>Mängud!A12</f>
        <v>111</v>
      </c>
      <c r="B69" s="45"/>
      <c r="C69" s="45">
        <f>IF(D69="","",VLOOKUP(D69,Paigutus!$D$4:$F$51,3,FALSE))</f>
        <v>22</v>
      </c>
      <c r="D69" s="46" t="str">
        <f>IF(Mängud!E12="","",Mängud!E12)</f>
        <v>Alex Rahuoja</v>
      </c>
      <c r="E69" s="45">
        <f>IF(F69="","",VLOOKUP(F69,Paigutus!$D$4:$F$51,3,FALSE))</f>
        <v>43</v>
      </c>
      <c r="F69" s="46" t="str">
        <f>IF(D69="","",IF(D69=Mängud!C12,Mängud!B12,Mängud!C12))</f>
        <v>Larissa Lill</v>
      </c>
      <c r="G69" s="46" t="str">
        <f>IF(Mängud!F12="","",Mängud!F12)</f>
        <v>3:0</v>
      </c>
      <c r="H69" s="47"/>
    </row>
    <row r="70" spans="1:8" ht="15">
      <c r="A70" s="45">
        <f>Mängud!A13</f>
        <v>112</v>
      </c>
      <c r="B70" s="45"/>
      <c r="C70" s="45">
        <f>IF(D70="","",VLOOKUP(D70,Paigutus!$D$4:$F$51,3,FALSE))</f>
        <v>27</v>
      </c>
      <c r="D70" s="46" t="str">
        <f>IF(Mängud!E13="","",Mängud!E13)</f>
        <v>Aili Kuldkepp</v>
      </c>
      <c r="E70" s="45">
        <f>IF(F70="","",VLOOKUP(F70,Paigutus!$D$4:$F$51,3,FALSE))</f>
        <v>38</v>
      </c>
      <c r="F70" s="46" t="str">
        <f>IF(D70="","",IF(D70=Mängud!C13,Mängud!B13,Mängud!C13))</f>
        <v>Malle Miilmann</v>
      </c>
      <c r="G70" s="46" t="str">
        <f>IF(Mängud!F13="","",Mängud!F13)</f>
        <v>3:0</v>
      </c>
      <c r="H70" s="47"/>
    </row>
    <row r="71" spans="1:8" ht="15">
      <c r="A71" s="45">
        <f>Mängud!A14</f>
        <v>113</v>
      </c>
      <c r="B71" s="45"/>
      <c r="C71" s="45">
        <f>IF(D71="","",VLOOKUP(D71,Paigutus!$D$4:$F$51,3,FALSE))</f>
        <v>26</v>
      </c>
      <c r="D71" s="46" t="str">
        <f>IF(Mängud!E14="","",Mängud!E14)</f>
        <v>Toomas Hansar</v>
      </c>
      <c r="E71" s="45">
        <f>IF(F71="","",VLOOKUP(F71,Paigutus!$D$4:$F$51,3,FALSE))</f>
        <v>39</v>
      </c>
      <c r="F71" s="46" t="str">
        <f>IF(D71="","",IF(D71=Mängud!C14,Mängud!B14,Mängud!C14))</f>
        <v>Romet Rättel</v>
      </c>
      <c r="G71" s="46" t="str">
        <f>IF(Mängud!F14="","",Mängud!F14)</f>
        <v>3:1</v>
      </c>
      <c r="H71" s="47"/>
    </row>
    <row r="72" spans="1:8" ht="15">
      <c r="A72" s="45">
        <f>Mängud!A15</f>
        <v>114</v>
      </c>
      <c r="B72" s="45"/>
      <c r="C72" s="45">
        <f>IF(D72="","",VLOOKUP(D72,Paigutus!$D$4:$F$51,3,FALSE))</f>
        <v>23</v>
      </c>
      <c r="D72" s="46" t="str">
        <f>IF(Mängud!E15="","",Mängud!E15)</f>
        <v>Mihhail Tšernov</v>
      </c>
      <c r="E72" s="45">
        <f>IF(F72="","",VLOOKUP(F72,Paigutus!$D$4:$F$51,3,FALSE))</f>
        <v>42</v>
      </c>
      <c r="F72" s="46" t="str">
        <f>IF(D72="","",IF(D72=Mängud!C15,Mängud!B15,Mängud!C15))</f>
        <v>Jako Lill</v>
      </c>
      <c r="G72" s="46" t="str">
        <f>IF(Mängud!F15="","",Mängud!F15)</f>
        <v>3:1</v>
      </c>
      <c r="H72" s="47"/>
    </row>
    <row r="73" spans="1:8" ht="15">
      <c r="A73" s="45">
        <f>Mängud!A16</f>
        <v>115</v>
      </c>
      <c r="B73" s="45"/>
      <c r="C73" s="45">
        <f>IF(D73="","",VLOOKUP(D73,Paigutus!$D$4:$F$51,3,FALSE))</f>
        <v>18</v>
      </c>
      <c r="D73" s="46" t="str">
        <f>IF(Mängud!E16="","",Mängud!E16)</f>
        <v>Ants Hendrikson</v>
      </c>
      <c r="E73" s="45">
        <f>IF(F73="","",VLOOKUP(F73,Paigutus!$D$4:$F$51,3,FALSE))</f>
        <v>44</v>
      </c>
      <c r="F73" s="46" t="str">
        <f>IF(D73="","",IF(D73=Mängud!C16,Mängud!B16,Mängud!C16))</f>
        <v>Bye Bye</v>
      </c>
      <c r="G73" s="46" t="str">
        <f>IF(Mängud!F16="","",Mängud!F16)</f>
        <v>w.o.</v>
      </c>
      <c r="H73" s="47"/>
    </row>
    <row r="74" spans="1:8" ht="15">
      <c r="A74" s="45">
        <f>Mängud!A17</f>
        <v>116</v>
      </c>
      <c r="B74" s="45"/>
      <c r="C74" s="45">
        <f>IF(D74="","",VLOOKUP(D74,Paigutus!$D$4:$F$51,3,FALSE))</f>
        <v>31</v>
      </c>
      <c r="D74" s="46" t="str">
        <f>IF(Mängud!E17="","",Mängud!E17)</f>
        <v>Heiki Hansar</v>
      </c>
      <c r="E74" s="45">
        <f>IF(F74="","",VLOOKUP(F74,Paigutus!$D$4:$F$51,3,FALSE))</f>
        <v>34</v>
      </c>
      <c r="F74" s="46" t="str">
        <f>IF(D74="","",IF(D74=Mängud!C17,Mängud!B17,Mängud!C17))</f>
        <v>Aivar Soo</v>
      </c>
      <c r="G74" s="46" t="str">
        <f>IF(Mängud!F17="","",Mängud!F17)</f>
        <v>3:2</v>
      </c>
      <c r="H74" s="47"/>
    </row>
    <row r="75" spans="1:8" ht="15">
      <c r="A75" s="45">
        <f>Mängud!A18</f>
        <v>117</v>
      </c>
      <c r="B75" s="45"/>
      <c r="C75" s="45">
        <f>IF(D75="","",VLOOKUP(D75,Paigutus!$D$4:$F$51,3,FALSE))</f>
        <v>1</v>
      </c>
      <c r="D75" s="46" t="str">
        <f>IF(Mängud!E18="","",Mängud!E18)</f>
        <v>Allan Salla</v>
      </c>
      <c r="E75" s="45">
        <f>IF(F75="","",VLOOKUP(F75,Paigutus!$D$4:$F$51,3,FALSE))</f>
        <v>33</v>
      </c>
      <c r="F75" s="46" t="str">
        <f>IF(D75="","",IF(D75=Mängud!C18,Mängud!B18,Mängud!C18))</f>
        <v>Raivo Roots</v>
      </c>
      <c r="G75" s="46" t="str">
        <f>IF(Mängud!F18="","",Mängud!F18)</f>
        <v>3:1</v>
      </c>
      <c r="H75" s="47"/>
    </row>
    <row r="76" spans="1:8" ht="15">
      <c r="A76" s="45">
        <f>Mängud!A19</f>
        <v>118</v>
      </c>
      <c r="B76" s="45"/>
      <c r="C76" s="45">
        <f>IF(D76="","",VLOOKUP(D76,Paigutus!$D$4:$F$51,3,FALSE))</f>
        <v>16</v>
      </c>
      <c r="D76" s="46" t="str">
        <f>IF(Mängud!E19="","",Mängud!E19)</f>
        <v>Heikki Sool</v>
      </c>
      <c r="E76" s="45">
        <f>IF(F76="","",VLOOKUP(F76,Paigutus!$D$4:$F$51,3,FALSE))</f>
        <v>17</v>
      </c>
      <c r="F76" s="46" t="str">
        <f>IF(D76="","",IF(D76=Mängud!C19,Mängud!B19,Mängud!C19))</f>
        <v>Marika Kotka</v>
      </c>
      <c r="G76" s="46" t="str">
        <f>IF(Mängud!F19="","",Mängud!F19)</f>
        <v>3:1</v>
      </c>
      <c r="H76" s="47"/>
    </row>
    <row r="77" spans="1:8" ht="15">
      <c r="A77" s="45">
        <f>Mängud!A20</f>
        <v>119</v>
      </c>
      <c r="B77" s="45"/>
      <c r="C77" s="45">
        <f>IF(D77="","",VLOOKUP(D77,Paigutus!$D$4:$F$51,3,FALSE))</f>
        <v>9</v>
      </c>
      <c r="D77" s="46" t="str">
        <f>IF(Mängud!E20="","",Mängud!E20)</f>
        <v>Amanda Hallik</v>
      </c>
      <c r="E77" s="45">
        <f>IF(F77="","",VLOOKUP(F77,Paigutus!$D$4:$F$51,3,FALSE))</f>
        <v>24</v>
      </c>
      <c r="F77" s="46" t="str">
        <f>IF(D77="","",IF(D77=Mängud!C20,Mängud!B20,Mängud!C20))</f>
        <v>Aleksandr Sokirjanski</v>
      </c>
      <c r="G77" s="46" t="str">
        <f>IF(Mängud!F20="","",Mängud!F20)</f>
        <v>3:0</v>
      </c>
      <c r="H77" s="47"/>
    </row>
    <row r="78" spans="1:8" ht="15">
      <c r="A78" s="45">
        <f>Mängud!A21</f>
        <v>120</v>
      </c>
      <c r="B78" s="45"/>
      <c r="C78" s="45">
        <f>IF(D78="","",VLOOKUP(D78,Paigutus!$D$4:$F$51,3,FALSE))</f>
        <v>8</v>
      </c>
      <c r="D78" s="46" t="str">
        <f>IF(Mängud!E21="","",Mängud!E21)</f>
        <v>Jaanus Lokotar</v>
      </c>
      <c r="E78" s="45">
        <f>IF(F78="","",VLOOKUP(F78,Paigutus!$D$4:$F$51,3,FALSE))</f>
        <v>40</v>
      </c>
      <c r="F78" s="46" t="str">
        <f>IF(D78="","",IF(D78=Mängud!C21,Mängud!B21,Mängud!C21))</f>
        <v>Riho Strazev</v>
      </c>
      <c r="G78" s="46" t="str">
        <f>IF(Mängud!F21="","",Mängud!F21)</f>
        <v>3:1</v>
      </c>
      <c r="H78" s="47"/>
    </row>
    <row r="79" spans="1:8" ht="15">
      <c r="A79" s="45">
        <f>Mängud!A22</f>
        <v>121</v>
      </c>
      <c r="B79" s="45"/>
      <c r="C79" s="45">
        <f>IF(D79="","",VLOOKUP(D79,Paigutus!$D$4:$F$51,3,FALSE))</f>
        <v>5</v>
      </c>
      <c r="D79" s="46" t="str">
        <f>IF(Mängud!E22="","",Mängud!E22)</f>
        <v>Heino Kruusement</v>
      </c>
      <c r="E79" s="45">
        <f>IF(F79="","",VLOOKUP(F79,Paigutus!$D$4:$F$51,3,FALSE))</f>
        <v>28</v>
      </c>
      <c r="F79" s="46" t="str">
        <f>IF(D79="","",IF(D79=Mängud!C22,Mängud!B22,Mängud!C22))</f>
        <v>Anatoli Zapunov</v>
      </c>
      <c r="G79" s="46" t="str">
        <f>IF(Mängud!F22="","",Mängud!F22)</f>
        <v>3:0</v>
      </c>
      <c r="H79" s="47"/>
    </row>
    <row r="80" spans="1:8" ht="15">
      <c r="A80" s="45">
        <f>Mängud!A23</f>
        <v>122</v>
      </c>
      <c r="B80" s="45"/>
      <c r="C80" s="45">
        <f>IF(D80="","",VLOOKUP(D80,Paigutus!$D$4:$F$51,3,FALSE))</f>
        <v>12</v>
      </c>
      <c r="D80" s="46" t="str">
        <f>IF(Mängud!E23="","",Mängud!E23)</f>
        <v>Ain Raid</v>
      </c>
      <c r="E80" s="45">
        <f>IF(F80="","",VLOOKUP(F80,Paigutus!$D$4:$F$51,3,FALSE))</f>
        <v>21</v>
      </c>
      <c r="F80" s="46" t="str">
        <f>IF(D80="","",IF(D80=Mängud!C23,Mängud!B23,Mängud!C23))</f>
        <v>Enrico Kozintsev</v>
      </c>
      <c r="G80" s="46" t="str">
        <f>IF(Mängud!F23="","",Mängud!F23)</f>
        <v>3:0</v>
      </c>
      <c r="H80" s="47"/>
    </row>
    <row r="81" spans="1:8" ht="15">
      <c r="A81" s="45">
        <f>Mängud!A24</f>
        <v>123</v>
      </c>
      <c r="B81" s="45"/>
      <c r="C81" s="45">
        <f>IF(D81="","",VLOOKUP(D81,Paigutus!$D$4:$F$51,3,FALSE))</f>
        <v>20</v>
      </c>
      <c r="D81" s="46" t="str">
        <f>IF(Mängud!E24="","",Mängud!E24)</f>
        <v>Arvi Merigan</v>
      </c>
      <c r="E81" s="45">
        <f>IF(F81="","",VLOOKUP(F81,Paigutus!$D$4:$F$51,3,FALSE))</f>
        <v>13</v>
      </c>
      <c r="F81" s="46" t="str">
        <f>IF(D81="","",IF(D81=Mängud!C24,Mängud!B24,Mängud!C24))</f>
        <v>Sandra Prikk</v>
      </c>
      <c r="G81" s="46" t="str">
        <f>IF(Mängud!F24="","",Mängud!F24)</f>
        <v>3:1</v>
      </c>
      <c r="H81" s="47"/>
    </row>
    <row r="82" spans="1:8" ht="15">
      <c r="A82" s="45">
        <f>Mängud!A25</f>
        <v>124</v>
      </c>
      <c r="B82" s="45"/>
      <c r="C82" s="45">
        <f>IF(D82="","",VLOOKUP(D82,Paigutus!$D$4:$F$51,3,FALSE))</f>
        <v>4</v>
      </c>
      <c r="D82" s="46" t="str">
        <f>IF(Mängud!E25="","",Mängud!E25)</f>
        <v>Imre Korsen</v>
      </c>
      <c r="E82" s="45">
        <f>IF(F82="","",VLOOKUP(F82,Paigutus!$D$4:$F$51,3,FALSE))</f>
        <v>29</v>
      </c>
      <c r="F82" s="46" t="str">
        <f>IF(D82="","",IF(D82=Mängud!C25,Mängud!B25,Mängud!C25))</f>
        <v>Mati Türk</v>
      </c>
      <c r="G82" s="46" t="str">
        <f>IF(Mängud!F25="","",Mängud!F25)</f>
        <v>3:0</v>
      </c>
      <c r="H82" s="47"/>
    </row>
    <row r="83" spans="1:8" ht="15">
      <c r="A83" s="45">
        <f>Mängud!A26</f>
        <v>125</v>
      </c>
      <c r="B83" s="45"/>
      <c r="C83" s="45">
        <f>IF(D83="","",VLOOKUP(D83,Paigutus!$D$4:$F$51,3,FALSE))</f>
        <v>3</v>
      </c>
      <c r="D83" s="46" t="str">
        <f>IF(Mängud!E26="","",Mängud!E26)</f>
        <v>Vladyslav Rybachok</v>
      </c>
      <c r="E83" s="45">
        <f>IF(F83="","",VLOOKUP(F83,Paigutus!$D$4:$F$51,3,FALSE))</f>
        <v>35</v>
      </c>
      <c r="F83" s="46" t="str">
        <f>IF(D83="","",IF(D83=Mängud!C26,Mängud!B26,Mängud!C26))</f>
        <v>Neverly Lukas</v>
      </c>
      <c r="G83" s="46" t="str">
        <f>IF(Mängud!F26="","",Mängud!F26)</f>
        <v>3:0</v>
      </c>
      <c r="H83" s="47"/>
    </row>
    <row r="84" spans="1:8" ht="15">
      <c r="A84" s="45">
        <f>Mängud!A27</f>
        <v>126</v>
      </c>
      <c r="B84" s="45"/>
      <c r="C84" s="45">
        <f>IF(D84="","",VLOOKUP(D84,Paigutus!$D$4:$F$51,3,FALSE))</f>
        <v>19</v>
      </c>
      <c r="D84" s="46" t="str">
        <f>IF(Mängud!E27="","",Mängud!E27)</f>
        <v>Kristi Ernits</v>
      </c>
      <c r="E84" s="45">
        <f>IF(F84="","",VLOOKUP(F84,Paigutus!$D$4:$F$51,3,FALSE))</f>
        <v>14</v>
      </c>
      <c r="F84" s="46" t="str">
        <f>IF(D84="","",IF(D84=Mängud!C27,Mängud!B27,Mängud!C27))</f>
        <v>Raigo Rommot</v>
      </c>
      <c r="G84" s="46" t="str">
        <f>IF(Mängud!F27="","",Mängud!F27)</f>
        <v>3:2</v>
      </c>
      <c r="H84" s="47"/>
    </row>
    <row r="85" spans="1:8" ht="15">
      <c r="A85" s="45">
        <f>Mängud!A28</f>
        <v>127</v>
      </c>
      <c r="B85" s="45"/>
      <c r="C85" s="45">
        <f>IF(D85="","",VLOOKUP(D85,Paigutus!$D$4:$F$51,3,FALSE))</f>
        <v>11</v>
      </c>
      <c r="D85" s="46" t="str">
        <f>IF(Mängud!E28="","",Mängud!E28)</f>
        <v>Kalju Kalda</v>
      </c>
      <c r="E85" s="45">
        <f>IF(F85="","",VLOOKUP(F85,Paigutus!$D$4:$F$51,3,FALSE))</f>
        <v>22</v>
      </c>
      <c r="F85" s="46" t="str">
        <f>IF(D85="","",IF(D85=Mängud!C28,Mängud!B28,Mängud!C28))</f>
        <v>Alex Rahuoja</v>
      </c>
      <c r="G85" s="46" t="str">
        <f>IF(Mängud!F28="","",Mängud!F28)</f>
        <v>3:1</v>
      </c>
      <c r="H85" s="47"/>
    </row>
    <row r="86" spans="1:8" ht="15">
      <c r="A86" s="45">
        <f>Mängud!A29</f>
        <v>128</v>
      </c>
      <c r="B86" s="45"/>
      <c r="C86" s="45">
        <f>IF(D86="","",VLOOKUP(D86,Paigutus!$D$4:$F$51,3,FALSE))</f>
        <v>6</v>
      </c>
      <c r="D86" s="46" t="str">
        <f>IF(Mängud!E29="","",Mängud!E29)</f>
        <v>Eduard Virkunen</v>
      </c>
      <c r="E86" s="45">
        <f>IF(F86="","",VLOOKUP(F86,Paigutus!$D$4:$F$51,3,FALSE))</f>
        <v>27</v>
      </c>
      <c r="F86" s="46" t="str">
        <f>IF(D86="","",IF(D86=Mängud!C29,Mängud!B29,Mängud!C29))</f>
        <v>Aili Kuldkepp</v>
      </c>
      <c r="G86" s="46" t="str">
        <f>IF(Mängud!F29="","",Mängud!F29)</f>
        <v>3:0</v>
      </c>
      <c r="H86" s="47"/>
    </row>
    <row r="87" spans="1:8" ht="15">
      <c r="A87" s="45">
        <f>Mängud!A30</f>
        <v>129</v>
      </c>
      <c r="B87" s="45"/>
      <c r="C87" s="45">
        <f>IF(D87="","",VLOOKUP(D87,Paigutus!$D$4:$F$51,3,FALSE))</f>
        <v>7</v>
      </c>
      <c r="D87" s="46" t="str">
        <f>IF(Mängud!E30="","",Mängud!E30)</f>
        <v>Keit Reinsalu</v>
      </c>
      <c r="E87" s="45">
        <f>IF(F87="","",VLOOKUP(F87,Paigutus!$D$4:$F$51,3,FALSE))</f>
        <v>26</v>
      </c>
      <c r="F87" s="46" t="str">
        <f>IF(D87="","",IF(D87=Mängud!C30,Mängud!B30,Mängud!C30))</f>
        <v>Toomas Hansar</v>
      </c>
      <c r="G87" s="46" t="str">
        <f>IF(Mängud!F30="","",Mängud!F30)</f>
        <v>3:0</v>
      </c>
      <c r="H87" s="47"/>
    </row>
    <row r="88" spans="1:8" ht="15">
      <c r="A88" s="45">
        <f>Mängud!A31</f>
        <v>130</v>
      </c>
      <c r="B88" s="45"/>
      <c r="C88" s="45">
        <f>IF(D88="","",VLOOKUP(D88,Paigutus!$D$4:$F$51,3,FALSE))</f>
        <v>10</v>
      </c>
      <c r="D88" s="46" t="str">
        <f>IF(Mängud!E31="","",Mängud!E31)</f>
        <v>Reino Ristissaar</v>
      </c>
      <c r="E88" s="45">
        <f>IF(F88="","",VLOOKUP(F88,Paigutus!$D$4:$F$51,3,FALSE))</f>
        <v>23</v>
      </c>
      <c r="F88" s="46" t="str">
        <f>IF(D88="","",IF(D88=Mängud!C31,Mängud!B31,Mängud!C31))</f>
        <v>Mihhail Tšernov</v>
      </c>
      <c r="G88" s="46" t="str">
        <f>IF(Mängud!F31="","",Mängud!F31)</f>
        <v>3:0</v>
      </c>
      <c r="H88" s="47"/>
    </row>
    <row r="89" spans="1:8" ht="15">
      <c r="A89" s="45">
        <f>Mängud!A32</f>
        <v>131</v>
      </c>
      <c r="B89" s="45"/>
      <c r="C89" s="45">
        <f>IF(D89="","",VLOOKUP(D89,Paigutus!$D$4:$F$51,3,FALSE))</f>
        <v>15</v>
      </c>
      <c r="D89" s="46" t="str">
        <f>IF(Mängud!E32="","",Mängud!E32)</f>
        <v>Oliver Ollmann</v>
      </c>
      <c r="E89" s="45">
        <f>IF(F89="","",VLOOKUP(F89,Paigutus!$D$4:$F$51,3,FALSE))</f>
        <v>18</v>
      </c>
      <c r="F89" s="46" t="str">
        <f>IF(D89="","",IF(D89=Mängud!C32,Mängud!B32,Mängud!C32))</f>
        <v>Ants Hendrikson</v>
      </c>
      <c r="G89" s="46" t="str">
        <f>IF(Mängud!F32="","",Mängud!F32)</f>
        <v>3:1</v>
      </c>
      <c r="H89" s="47"/>
    </row>
    <row r="90" spans="1:8" ht="15">
      <c r="A90" s="45">
        <f>Mängud!A33</f>
        <v>132</v>
      </c>
      <c r="B90" s="45"/>
      <c r="C90" s="45">
        <f>IF(D90="","",VLOOKUP(D90,Paigutus!$D$4:$F$51,3,FALSE))</f>
        <v>2</v>
      </c>
      <c r="D90" s="46" t="str">
        <f>IF(Mängud!E33="","",Mängud!E33)</f>
        <v>Urmas Sinisalu</v>
      </c>
      <c r="E90" s="45">
        <f>IF(F90="","",VLOOKUP(F90,Paigutus!$D$4:$F$51,3,FALSE))</f>
        <v>31</v>
      </c>
      <c r="F90" s="46" t="str">
        <f>IF(D90="","",IF(D90=Mängud!C33,Mängud!B33,Mängud!C33))</f>
        <v>Heiki Hansar</v>
      </c>
      <c r="G90" s="46" t="str">
        <f>IF(Mängud!F33="","",Mängud!F33)</f>
        <v>3:0</v>
      </c>
      <c r="H90" s="47"/>
    </row>
    <row r="91" spans="1:8" ht="15">
      <c r="A91" s="45">
        <f>Mängud!A34</f>
        <v>133</v>
      </c>
      <c r="B91" s="45"/>
      <c r="C91" s="45">
        <f>IF(D91="","",VLOOKUP(D91,Paigutus!$D$4:$F$51,3,FALSE))</f>
        <v>35</v>
      </c>
      <c r="D91" s="46" t="str">
        <f>IF(Mängud!E34="","",Mängud!E34)</f>
        <v>Neverly Lukas</v>
      </c>
      <c r="E91" s="45">
        <f>IF(F91="","",VLOOKUP(F91,Paigutus!$D$4:$F$51,3,FALSE))</f>
        <v>32</v>
      </c>
      <c r="F91" s="46" t="str">
        <f>IF(D91="","",IF(D91=Mängud!C34,Mängud!B34,Mängud!C34))</f>
        <v>Egle Hiius</v>
      </c>
      <c r="G91" s="46" t="str">
        <f>IF(Mängud!F34="","",Mängud!F34)</f>
        <v>3:1</v>
      </c>
      <c r="H91" s="47"/>
    </row>
    <row r="92" spans="1:8" ht="15">
      <c r="A92" s="45">
        <f>Mängud!A35</f>
        <v>134</v>
      </c>
      <c r="B92" s="45"/>
      <c r="C92" s="45">
        <f>IF(D92="","",VLOOKUP(D92,Paigutus!$D$4:$F$51,3,FALSE))</f>
        <v>14</v>
      </c>
      <c r="D92" s="46" t="str">
        <f>IF(Mängud!E35="","",Mängud!E35)</f>
        <v>Raigo Rommot</v>
      </c>
      <c r="E92" s="45">
        <f>IF(F92="","",VLOOKUP(F92,Paigutus!$D$4:$F$51,3,FALSE))</f>
        <v>44</v>
      </c>
      <c r="F92" s="46" t="str">
        <f>IF(D92="","",IF(D92=Mängud!C35,Mängud!B35,Mängud!C35))</f>
        <v>Bye Bye</v>
      </c>
      <c r="G92" s="46" t="str">
        <f>IF(Mängud!F35="","",Mängud!F35)</f>
        <v>w.o.</v>
      </c>
      <c r="H92" s="47"/>
    </row>
    <row r="93" spans="1:8" ht="15">
      <c r="A93" s="45">
        <f>Mängud!A36</f>
        <v>135</v>
      </c>
      <c r="B93" s="45"/>
      <c r="C93" s="45">
        <f>IF(D93="","",VLOOKUP(D93,Paigutus!$D$4:$F$51,3,FALSE))</f>
        <v>22</v>
      </c>
      <c r="D93" s="46" t="str">
        <f>IF(Mängud!E36="","",Mängud!E36)</f>
        <v>Alex Rahuoja</v>
      </c>
      <c r="E93" s="45">
        <f>IF(F93="","",VLOOKUP(F93,Paigutus!$D$4:$F$51,3,FALSE))</f>
        <v>41</v>
      </c>
      <c r="F93" s="46" t="str">
        <f>IF(D93="","",IF(D93=Mängud!C36,Mängud!B36,Mängud!C36))</f>
        <v>Andi Maasalu</v>
      </c>
      <c r="G93" s="46" t="str">
        <f>IF(Mängud!F36="","",Mängud!F36)</f>
        <v>3:0</v>
      </c>
      <c r="H93" s="47"/>
    </row>
    <row r="94" spans="1:8" ht="15">
      <c r="A94" s="45">
        <f>Mängud!A37</f>
        <v>136</v>
      </c>
      <c r="B94" s="45"/>
      <c r="C94" s="45">
        <f>IF(D94="","",VLOOKUP(D94,Paigutus!$D$4:$F$51,3,FALSE))</f>
        <v>27</v>
      </c>
      <c r="D94" s="46" t="str">
        <f>IF(Mängud!E37="","",Mängud!E37)</f>
        <v>Aili Kuldkepp</v>
      </c>
      <c r="E94" s="45">
        <f>IF(F94="","",VLOOKUP(F94,Paigutus!$D$4:$F$51,3,FALSE))</f>
        <v>25</v>
      </c>
      <c r="F94" s="46" t="str">
        <f>IF(D94="","",IF(D94=Mängud!C37,Mängud!B37,Mängud!C37))</f>
        <v>Ene Laur</v>
      </c>
      <c r="G94" s="46" t="str">
        <f>IF(Mängud!F37="","",Mängud!F37)</f>
        <v>3:2</v>
      </c>
      <c r="H94" s="47"/>
    </row>
    <row r="95" spans="1:8" ht="15">
      <c r="A95" s="45">
        <f>Mängud!A38</f>
        <v>137</v>
      </c>
      <c r="B95" s="45"/>
      <c r="C95" s="45">
        <f>IF(D95="","",VLOOKUP(D95,Paigutus!$D$4:$F$51,3,FALSE))</f>
        <v>26</v>
      </c>
      <c r="D95" s="46" t="str">
        <f>IF(Mängud!E38="","",Mängud!E38)</f>
        <v>Toomas Hansar</v>
      </c>
      <c r="E95" s="45">
        <f>IF(F95="","",VLOOKUP(F95,Paigutus!$D$4:$F$51,3,FALSE))</f>
        <v>37</v>
      </c>
      <c r="F95" s="46" t="str">
        <f>IF(D95="","",IF(D95=Mängud!C38,Mängud!B38,Mängud!C38))</f>
        <v>Erika Seffer-müller</v>
      </c>
      <c r="G95" s="46" t="str">
        <f>IF(Mängud!F38="","",Mängud!F38)</f>
        <v>3:0</v>
      </c>
      <c r="H95" s="47"/>
    </row>
    <row r="96" spans="1:8" ht="15">
      <c r="A96" s="45">
        <f>Mängud!A39</f>
        <v>138</v>
      </c>
      <c r="B96" s="45"/>
      <c r="C96" s="45">
        <f>IF(D96="","",VLOOKUP(D96,Paigutus!$D$4:$F$51,3,FALSE))</f>
        <v>23</v>
      </c>
      <c r="D96" s="46" t="str">
        <f>IF(Mängud!E39="","",Mängud!E39)</f>
        <v>Mihhail Tšernov</v>
      </c>
      <c r="E96" s="45">
        <f>IF(F96="","",VLOOKUP(F96,Paigutus!$D$4:$F$51,3,FALSE))</f>
        <v>44</v>
      </c>
      <c r="F96" s="46" t="str">
        <f>IF(D96="","",IF(D96=Mängud!C39,Mängud!B39,Mängud!C39))</f>
        <v>Bye Bye</v>
      </c>
      <c r="G96" s="46" t="str">
        <f>IF(Mängud!F39="","",Mängud!F39)</f>
        <v>w.o.</v>
      </c>
      <c r="H96" s="47"/>
    </row>
    <row r="97" spans="1:8" ht="15">
      <c r="A97" s="45">
        <f>Mängud!A40</f>
        <v>139</v>
      </c>
      <c r="B97" s="45"/>
      <c r="C97" s="45">
        <f>IF(D97="","",VLOOKUP(D97,Paigutus!$D$4:$F$51,3,FALSE))</f>
        <v>18</v>
      </c>
      <c r="D97" s="46" t="str">
        <f>IF(Mängud!E40="","",Mängud!E40)</f>
        <v>Ants Hendrikson</v>
      </c>
      <c r="E97" s="45">
        <f>IF(F97="","",VLOOKUP(F97,Paigutus!$D$4:$F$51,3,FALSE))</f>
        <v>44</v>
      </c>
      <c r="F97" s="46" t="str">
        <f>IF(D97="","",IF(D97=Mängud!C40,Mängud!B40,Mängud!C40))</f>
        <v>Bye Bye</v>
      </c>
      <c r="G97" s="46" t="str">
        <f>IF(Mängud!F40="","",Mängud!F40)</f>
        <v>w.o.</v>
      </c>
      <c r="H97" s="47"/>
    </row>
    <row r="98" spans="1:8" ht="15">
      <c r="A98" s="45">
        <f>Mängud!A41</f>
        <v>140</v>
      </c>
      <c r="B98" s="45"/>
      <c r="C98" s="45">
        <f>IF(D98="","",VLOOKUP(D98,Paigutus!$D$4:$F$51,3,FALSE))</f>
        <v>31</v>
      </c>
      <c r="D98" s="46" t="str">
        <f>IF(Mängud!E41="","",Mängud!E41)</f>
        <v>Heiki Hansar</v>
      </c>
      <c r="E98" s="45">
        <f>IF(F98="","",VLOOKUP(F98,Paigutus!$D$4:$F$51,3,FALSE))</f>
        <v>36</v>
      </c>
      <c r="F98" s="46" t="str">
        <f>IF(D98="","",IF(D98=Mängud!C41,Mängud!B41,Mängud!C41))</f>
        <v>Anneli Mälksoo</v>
      </c>
      <c r="G98" s="46" t="str">
        <f>IF(Mängud!F41="","",Mängud!F41)</f>
        <v>3:1</v>
      </c>
      <c r="H98" s="47"/>
    </row>
    <row r="99" spans="1:8" ht="15">
      <c r="A99" s="45">
        <f>Mängud!A42</f>
        <v>141</v>
      </c>
      <c r="B99" s="45"/>
      <c r="C99" s="45">
        <f>IF(D99="","",VLOOKUP(D99,Paigutus!$D$4:$F$51,3,FALSE))</f>
        <v>33</v>
      </c>
      <c r="D99" s="46" t="str">
        <f>IF(Mängud!E42="","",Mängud!E42)</f>
        <v>Raivo Roots</v>
      </c>
      <c r="E99" s="45">
        <f>IF(F99="","",VLOOKUP(F99,Paigutus!$D$4:$F$51,3,FALSE))</f>
        <v>30</v>
      </c>
      <c r="F99" s="46" t="str">
        <f>IF(D99="","",IF(D99=Mängud!C42,Mängud!B42,Mängud!C42))</f>
        <v>Aleksander Tuhkanen</v>
      </c>
      <c r="G99" s="46" t="str">
        <f>IF(Mängud!F42="","",Mängud!F42)</f>
        <v>3:0</v>
      </c>
      <c r="H99" s="47"/>
    </row>
    <row r="100" spans="1:8" ht="15">
      <c r="A100" s="45">
        <f>Mängud!A43</f>
        <v>142</v>
      </c>
      <c r="B100" s="45"/>
      <c r="C100" s="45">
        <f>IF(D100="","",VLOOKUP(D100,Paigutus!$D$4:$F$51,3,FALSE))</f>
        <v>17</v>
      </c>
      <c r="D100" s="46" t="str">
        <f>IF(Mängud!E43="","",Mängud!E43)</f>
        <v>Marika Kotka</v>
      </c>
      <c r="E100" s="45">
        <f>IF(F100="","",VLOOKUP(F100,Paigutus!$D$4:$F$51,3,FALSE))</f>
        <v>44</v>
      </c>
      <c r="F100" s="46" t="str">
        <f>IF(D100="","",IF(D100=Mängud!C43,Mängud!B43,Mängud!C43))</f>
        <v>Bye Bye</v>
      </c>
      <c r="G100" s="46" t="str">
        <f>IF(Mängud!F43="","",Mängud!F43)</f>
        <v>w.o.</v>
      </c>
      <c r="H100" s="47"/>
    </row>
    <row r="101" spans="1:8" ht="15">
      <c r="A101" s="45">
        <f>Mängud!A44</f>
        <v>143</v>
      </c>
      <c r="B101" s="45"/>
      <c r="C101" s="45">
        <f>IF(D101="","",VLOOKUP(D101,Paigutus!$D$4:$F$51,3,FALSE))</f>
        <v>24</v>
      </c>
      <c r="D101" s="46" t="str">
        <f>IF(Mängud!E44="","",Mängud!E44)</f>
        <v>Aleksandr Sokirjanski</v>
      </c>
      <c r="E101" s="45">
        <f>IF(F101="","",VLOOKUP(F101,Paigutus!$D$4:$F$51,3,FALSE))</f>
        <v>43</v>
      </c>
      <c r="F101" s="46" t="str">
        <f>IF(D101="","",IF(D101=Mängud!C44,Mängud!B44,Mängud!C44))</f>
        <v>Larissa Lill</v>
      </c>
      <c r="G101" s="46" t="str">
        <f>IF(Mängud!F44="","",Mängud!F44)</f>
        <v>3:0</v>
      </c>
      <c r="H101" s="47"/>
    </row>
    <row r="102" spans="1:8" ht="15">
      <c r="A102" s="45">
        <f>Mängud!A45</f>
        <v>144</v>
      </c>
      <c r="B102" s="45"/>
      <c r="C102" s="45">
        <f>IF(D102="","",VLOOKUP(D102,Paigutus!$D$4:$F$51,3,FALSE))</f>
        <v>40</v>
      </c>
      <c r="D102" s="46" t="str">
        <f>IF(Mängud!E45="","",Mängud!E45)</f>
        <v>Riho Strazev</v>
      </c>
      <c r="E102" s="45">
        <f>IF(F102="","",VLOOKUP(F102,Paigutus!$D$4:$F$51,3,FALSE))</f>
        <v>38</v>
      </c>
      <c r="F102" s="46" t="str">
        <f>IF(D102="","",IF(D102=Mängud!C45,Mängud!B45,Mängud!C45))</f>
        <v>Malle Miilmann</v>
      </c>
      <c r="G102" s="46" t="str">
        <f>IF(Mängud!F45="","",Mängud!F45)</f>
        <v>3:0</v>
      </c>
      <c r="H102" s="47"/>
    </row>
    <row r="103" spans="1:8" ht="15">
      <c r="A103" s="45">
        <f>Mängud!A46</f>
        <v>145</v>
      </c>
      <c r="B103" s="45"/>
      <c r="C103" s="45">
        <f>IF(D103="","",VLOOKUP(D103,Paigutus!$D$4:$F$51,3,FALSE))</f>
        <v>39</v>
      </c>
      <c r="D103" s="46" t="str">
        <f>IF(Mängud!E46="","",Mängud!E46)</f>
        <v>Romet Rättel</v>
      </c>
      <c r="E103" s="45">
        <f>IF(F103="","",VLOOKUP(F103,Paigutus!$D$4:$F$51,3,FALSE))</f>
        <v>28</v>
      </c>
      <c r="F103" s="46" t="str">
        <f>IF(D103="","",IF(D103=Mängud!C46,Mängud!B46,Mängud!C46))</f>
        <v>Anatoli Zapunov</v>
      </c>
      <c r="G103" s="46" t="str">
        <f>IF(Mängud!F46="","",Mängud!F46)</f>
        <v>3:2</v>
      </c>
      <c r="H103" s="47"/>
    </row>
    <row r="104" spans="1:8" ht="15">
      <c r="A104" s="45">
        <f>Mängud!A47</f>
        <v>146</v>
      </c>
      <c r="B104" s="45"/>
      <c r="C104" s="45">
        <f>IF(D104="","",VLOOKUP(D104,Paigutus!$D$4:$F$51,3,FALSE))</f>
        <v>21</v>
      </c>
      <c r="D104" s="46" t="str">
        <f>IF(Mängud!E47="","",Mängud!E47)</f>
        <v>Enrico Kozintsev</v>
      </c>
      <c r="E104" s="45">
        <f>IF(F104="","",VLOOKUP(F104,Paigutus!$D$4:$F$51,3,FALSE))</f>
        <v>42</v>
      </c>
      <c r="F104" s="46" t="str">
        <f>IF(D104="","",IF(D104=Mängud!C47,Mängud!B47,Mängud!C47))</f>
        <v>Jako Lill</v>
      </c>
      <c r="G104" s="46" t="str">
        <f>IF(Mängud!F47="","",Mängud!F47)</f>
        <v>3:0</v>
      </c>
      <c r="H104" s="47"/>
    </row>
    <row r="105" spans="1:8" ht="15">
      <c r="A105" s="45">
        <f>Mängud!A48</f>
        <v>147</v>
      </c>
      <c r="B105" s="45"/>
      <c r="C105" s="45">
        <f>IF(D105="","",VLOOKUP(D105,Paigutus!$D$4:$F$51,3,FALSE))</f>
        <v>13</v>
      </c>
      <c r="D105" s="46" t="str">
        <f>IF(Mängud!E48="","",Mängud!E48)</f>
        <v>Sandra Prikk</v>
      </c>
      <c r="E105" s="45">
        <f>IF(F105="","",VLOOKUP(F105,Paigutus!$D$4:$F$51,3,FALSE))</f>
        <v>44</v>
      </c>
      <c r="F105" s="46" t="str">
        <f>IF(D105="","",IF(D105=Mängud!C48,Mängud!B48,Mängud!C48))</f>
        <v>Bye Bye</v>
      </c>
      <c r="G105" s="46" t="str">
        <f>IF(Mängud!F48="","",Mängud!F48)</f>
        <v>w.o.</v>
      </c>
      <c r="H105" s="47"/>
    </row>
    <row r="106" spans="1:8" ht="15">
      <c r="A106" s="45">
        <f>Mängud!A49</f>
        <v>148</v>
      </c>
      <c r="B106" s="45"/>
      <c r="C106" s="45">
        <f>IF(D106="","",VLOOKUP(D106,Paigutus!$D$4:$F$51,3,FALSE))</f>
        <v>29</v>
      </c>
      <c r="D106" s="46" t="str">
        <f>IF(Mängud!E49="","",Mängud!E49)</f>
        <v>Mati Türk</v>
      </c>
      <c r="E106" s="45">
        <f>IF(F106="","",VLOOKUP(F106,Paigutus!$D$4:$F$51,3,FALSE))</f>
        <v>34</v>
      </c>
      <c r="F106" s="46" t="str">
        <f>IF(D106="","",IF(D106=Mängud!C49,Mängud!B49,Mängud!C49))</f>
        <v>Aivar Soo</v>
      </c>
      <c r="G106" s="46" t="str">
        <f>IF(Mängud!F49="","",Mängud!F49)</f>
        <v>3:2</v>
      </c>
      <c r="H106" s="47"/>
    </row>
    <row r="107" spans="1:8" ht="15">
      <c r="A107" s="45">
        <f>Mängud!A50</f>
        <v>149</v>
      </c>
      <c r="B107" s="45"/>
      <c r="C107" s="45">
        <f>IF(D107="","",VLOOKUP(D107,Paigutus!$D$4:$F$51,3,FALSE))</f>
        <v>1</v>
      </c>
      <c r="D107" s="46" t="str">
        <f>IF(Mängud!E50="","",Mängud!E50)</f>
        <v>Allan Salla</v>
      </c>
      <c r="E107" s="45">
        <f>IF(F107="","",VLOOKUP(F107,Paigutus!$D$4:$F$51,3,FALSE))</f>
        <v>16</v>
      </c>
      <c r="F107" s="46" t="str">
        <f>IF(D107="","",IF(D107=Mängud!C50,Mängud!B50,Mängud!C50))</f>
        <v>Heikki Sool</v>
      </c>
      <c r="G107" s="46" t="str">
        <f>IF(Mängud!F50="","",Mängud!F50)</f>
        <v>3:1</v>
      </c>
      <c r="H107" s="47"/>
    </row>
    <row r="108" spans="1:8" ht="15">
      <c r="A108" s="45">
        <f>Mängud!A51</f>
        <v>150</v>
      </c>
      <c r="B108" s="45"/>
      <c r="C108" s="45">
        <f>IF(D108="","",VLOOKUP(D108,Paigutus!$D$4:$F$51,3,FALSE))</f>
        <v>8</v>
      </c>
      <c r="D108" s="46" t="str">
        <f>IF(Mängud!E51="","",Mängud!E51)</f>
        <v>Jaanus Lokotar</v>
      </c>
      <c r="E108" s="45">
        <f>IF(F108="","",VLOOKUP(F108,Paigutus!$D$4:$F$51,3,FALSE))</f>
        <v>9</v>
      </c>
      <c r="F108" s="46" t="str">
        <f>IF(D108="","",IF(D108=Mängud!C51,Mängud!B51,Mängud!C51))</f>
        <v>Amanda Hallik</v>
      </c>
      <c r="G108" s="46" t="str">
        <f>IF(Mängud!F51="","",Mängud!F51)</f>
        <v>3:1</v>
      </c>
      <c r="H108" s="47"/>
    </row>
    <row r="109" spans="1:8" ht="15">
      <c r="A109" s="45">
        <f>Mängud!A52</f>
        <v>151</v>
      </c>
      <c r="B109" s="45"/>
      <c r="C109" s="45">
        <f>IF(D109="","",VLOOKUP(D109,Paigutus!$D$4:$F$51,3,FALSE))</f>
        <v>5</v>
      </c>
      <c r="D109" s="46" t="str">
        <f>IF(Mängud!E52="","",Mängud!E52)</f>
        <v>Heino Kruusement</v>
      </c>
      <c r="E109" s="45">
        <f>IF(F109="","",VLOOKUP(F109,Paigutus!$D$4:$F$51,3,FALSE))</f>
        <v>12</v>
      </c>
      <c r="F109" s="46" t="str">
        <f>IF(D109="","",IF(D109=Mängud!C52,Mängud!B52,Mängud!C52))</f>
        <v>Ain Raid</v>
      </c>
      <c r="G109" s="46" t="str">
        <f>IF(Mängud!F52="","",Mängud!F52)</f>
        <v>3:0</v>
      </c>
      <c r="H109" s="47"/>
    </row>
    <row r="110" spans="1:8" ht="15">
      <c r="A110" s="45">
        <f>Mängud!A53</f>
        <v>152</v>
      </c>
      <c r="B110" s="45"/>
      <c r="C110" s="45">
        <f>IF(D110="","",VLOOKUP(D110,Paigutus!$D$4:$F$51,3,FALSE))</f>
        <v>4</v>
      </c>
      <c r="D110" s="46" t="str">
        <f>IF(Mängud!E53="","",Mängud!E53)</f>
        <v>Imre Korsen</v>
      </c>
      <c r="E110" s="45">
        <f>IF(F110="","",VLOOKUP(F110,Paigutus!$D$4:$F$51,3,FALSE))</f>
        <v>20</v>
      </c>
      <c r="F110" s="46" t="str">
        <f>IF(D110="","",IF(D110=Mängud!C53,Mängud!B53,Mängud!C53))</f>
        <v>Arvi Merigan</v>
      </c>
      <c r="G110" s="46" t="str">
        <f>IF(Mängud!F53="","",Mängud!F53)</f>
        <v>3:2</v>
      </c>
      <c r="H110" s="47"/>
    </row>
    <row r="111" spans="1:8" ht="15">
      <c r="A111" s="45">
        <f>Mängud!A54</f>
        <v>153</v>
      </c>
      <c r="B111" s="45"/>
      <c r="C111" s="45">
        <f>IF(D111="","",VLOOKUP(D111,Paigutus!$D$4:$F$51,3,FALSE))</f>
        <v>3</v>
      </c>
      <c r="D111" s="46" t="str">
        <f>IF(Mängud!E54="","",Mängud!E54)</f>
        <v>Vladyslav Rybachok</v>
      </c>
      <c r="E111" s="45">
        <f>IF(F111="","",VLOOKUP(F111,Paigutus!$D$4:$F$51,3,FALSE))</f>
        <v>19</v>
      </c>
      <c r="F111" s="46" t="str">
        <f>IF(D111="","",IF(D111=Mängud!C54,Mängud!B54,Mängud!C54))</f>
        <v>Kristi Ernits</v>
      </c>
      <c r="G111" s="46" t="str">
        <f>IF(Mängud!F54="","",Mängud!F54)</f>
        <v>3:0</v>
      </c>
      <c r="H111" s="47"/>
    </row>
    <row r="112" spans="1:8" ht="15">
      <c r="A112" s="45">
        <f>Mängud!A55</f>
        <v>154</v>
      </c>
      <c r="B112" s="45"/>
      <c r="C112" s="45">
        <f>IF(D112="","",VLOOKUP(D112,Paigutus!$D$4:$F$51,3,FALSE))</f>
        <v>6</v>
      </c>
      <c r="D112" s="46" t="str">
        <f>IF(Mängud!E55="","",Mängud!E55)</f>
        <v>Eduard Virkunen</v>
      </c>
      <c r="E112" s="45">
        <f>IF(F112="","",VLOOKUP(F112,Paigutus!$D$4:$F$51,3,FALSE))</f>
        <v>11</v>
      </c>
      <c r="F112" s="46" t="str">
        <f>IF(D112="","",IF(D112=Mängud!C55,Mängud!B55,Mängud!C55))</f>
        <v>Kalju Kalda</v>
      </c>
      <c r="G112" s="46" t="str">
        <f>IF(Mängud!F55="","",Mängud!F55)</f>
        <v>3:1</v>
      </c>
      <c r="H112" s="47"/>
    </row>
    <row r="113" spans="1:8" ht="15">
      <c r="A113" s="45">
        <f>Mängud!A56</f>
        <v>155</v>
      </c>
      <c r="B113" s="45"/>
      <c r="C113" s="45">
        <f>IF(D113="","",VLOOKUP(D113,Paigutus!$D$4:$F$51,3,FALSE))</f>
        <v>7</v>
      </c>
      <c r="D113" s="46" t="str">
        <f>IF(Mängud!E56="","",Mängud!E56)</f>
        <v>Keit Reinsalu</v>
      </c>
      <c r="E113" s="45">
        <f>IF(F113="","",VLOOKUP(F113,Paigutus!$D$4:$F$51,3,FALSE))</f>
        <v>10</v>
      </c>
      <c r="F113" s="46" t="str">
        <f>IF(D113="","",IF(D113=Mängud!C56,Mängud!B56,Mängud!C56))</f>
        <v>Reino Ristissaar</v>
      </c>
      <c r="G113" s="46" t="str">
        <f>IF(Mängud!F56="","",Mängud!F56)</f>
        <v>3:1</v>
      </c>
      <c r="H113" s="47"/>
    </row>
    <row r="114" spans="1:8" ht="15">
      <c r="A114" s="45">
        <f>Mängud!A57</f>
        <v>156</v>
      </c>
      <c r="B114" s="45"/>
      <c r="C114" s="45">
        <f>IF(D114="","",VLOOKUP(D114,Paigutus!$D$4:$F$51,3,FALSE))</f>
        <v>2</v>
      </c>
      <c r="D114" s="46" t="str">
        <f>IF(Mängud!E57="","",Mängud!E57)</f>
        <v>Urmas Sinisalu</v>
      </c>
      <c r="E114" s="45">
        <f>IF(F114="","",VLOOKUP(F114,Paigutus!$D$4:$F$51,3,FALSE))</f>
        <v>15</v>
      </c>
      <c r="F114" s="46" t="str">
        <f>IF(D114="","",IF(D114=Mängud!C57,Mängud!B57,Mängud!C57))</f>
        <v>Oliver Ollmann</v>
      </c>
      <c r="G114" s="46" t="str">
        <f>IF(Mängud!F57="","",Mängud!F57)</f>
        <v>3:0</v>
      </c>
      <c r="H114" s="47"/>
    </row>
    <row r="115" spans="1:8" ht="15">
      <c r="A115" s="45">
        <f>Mängud!A58</f>
        <v>157</v>
      </c>
      <c r="B115" s="45"/>
      <c r="C115" s="45">
        <f>IF(D115="","",VLOOKUP(D115,Paigutus!$D$4:$F$51,3,FALSE))</f>
        <v>14</v>
      </c>
      <c r="D115" s="46" t="str">
        <f>IF(Mängud!E58="","",Mängud!E58)</f>
        <v>Raigo Rommot</v>
      </c>
      <c r="E115" s="45">
        <f>IF(F115="","",VLOOKUP(F115,Paigutus!$D$4:$F$51,3,FALSE))</f>
        <v>35</v>
      </c>
      <c r="F115" s="46" t="str">
        <f>IF(D115="","",IF(D115=Mängud!C58,Mängud!B58,Mängud!C58))</f>
        <v>Neverly Lukas</v>
      </c>
      <c r="G115" s="46" t="str">
        <f>IF(Mängud!F58="","",Mängud!F58)</f>
        <v>3:0</v>
      </c>
      <c r="H115" s="47"/>
    </row>
    <row r="116" spans="1:8" ht="15">
      <c r="A116" s="45">
        <f>Mängud!A59</f>
        <v>158</v>
      </c>
      <c r="B116" s="45"/>
      <c r="C116" s="45">
        <f>IF(D116="","",VLOOKUP(D116,Paigutus!$D$4:$F$51,3,FALSE))</f>
        <v>22</v>
      </c>
      <c r="D116" s="46" t="str">
        <f>IF(Mängud!E59="","",Mängud!E59)</f>
        <v>Alex Rahuoja</v>
      </c>
      <c r="E116" s="45">
        <f>IF(F116="","",VLOOKUP(F116,Paigutus!$D$4:$F$51,3,FALSE))</f>
        <v>27</v>
      </c>
      <c r="F116" s="46" t="str">
        <f>IF(D116="","",IF(D116=Mängud!C59,Mängud!B59,Mängud!C59))</f>
        <v>Aili Kuldkepp</v>
      </c>
      <c r="G116" s="46" t="str">
        <f>IF(Mängud!F59="","",Mängud!F59)</f>
        <v>3:1</v>
      </c>
      <c r="H116" s="47"/>
    </row>
    <row r="117" spans="1:8" ht="15">
      <c r="A117" s="45">
        <f>Mängud!A60</f>
        <v>159</v>
      </c>
      <c r="B117" s="45"/>
      <c r="C117" s="45">
        <f>IF(D117="","",VLOOKUP(D117,Paigutus!$D$4:$F$51,3,FALSE))</f>
        <v>26</v>
      </c>
      <c r="D117" s="46" t="str">
        <f>IF(Mängud!E60="","",Mängud!E60)</f>
        <v>Toomas Hansar</v>
      </c>
      <c r="E117" s="45">
        <f>IF(F117="","",VLOOKUP(F117,Paigutus!$D$4:$F$51,3,FALSE))</f>
        <v>23</v>
      </c>
      <c r="F117" s="46" t="str">
        <f>IF(D117="","",IF(D117=Mängud!C60,Mängud!B60,Mängud!C60))</f>
        <v>Mihhail Tšernov</v>
      </c>
      <c r="G117" s="46" t="str">
        <f>IF(Mängud!F60="","",Mängud!F60)</f>
        <v>3:0</v>
      </c>
      <c r="H117" s="47"/>
    </row>
    <row r="118" spans="1:8" ht="15">
      <c r="A118" s="45">
        <f>Mängud!A61</f>
        <v>160</v>
      </c>
      <c r="B118" s="45"/>
      <c r="C118" s="45">
        <f>IF(D118="","",VLOOKUP(D118,Paigutus!$D$4:$F$51,3,FALSE))</f>
        <v>18</v>
      </c>
      <c r="D118" s="46" t="str">
        <f>IF(Mängud!E61="","",Mängud!E61)</f>
        <v>Ants Hendrikson</v>
      </c>
      <c r="E118" s="45">
        <f>IF(F118="","",VLOOKUP(F118,Paigutus!$D$4:$F$51,3,FALSE))</f>
        <v>31</v>
      </c>
      <c r="F118" s="46" t="str">
        <f>IF(D118="","",IF(D118=Mängud!C61,Mängud!B61,Mängud!C61))</f>
        <v>Heiki Hansar</v>
      </c>
      <c r="G118" s="46" t="str">
        <f>IF(Mängud!F61="","",Mängud!F61)</f>
        <v>3:0</v>
      </c>
      <c r="H118" s="47"/>
    </row>
    <row r="119" spans="1:8" ht="15">
      <c r="A119" s="45">
        <f>Mängud!A62</f>
        <v>161</v>
      </c>
      <c r="B119" s="45"/>
      <c r="C119" s="45">
        <f>IF(D119="","",VLOOKUP(D119,Paigutus!$D$4:$F$51,3,FALSE))</f>
        <v>17</v>
      </c>
      <c r="D119" s="46" t="str">
        <f>IF(Mängud!E62="","",Mängud!E62)</f>
        <v>Marika Kotka</v>
      </c>
      <c r="E119" s="45">
        <f>IF(F119="","",VLOOKUP(F119,Paigutus!$D$4:$F$51,3,FALSE))</f>
        <v>33</v>
      </c>
      <c r="F119" s="46" t="str">
        <f>IF(D119="","",IF(D119=Mängud!C62,Mängud!B62,Mängud!C62))</f>
        <v>Raivo Roots</v>
      </c>
      <c r="G119" s="46" t="str">
        <f>IF(Mängud!F62="","",Mängud!F62)</f>
        <v>3:1</v>
      </c>
      <c r="H119" s="47"/>
    </row>
    <row r="120" spans="1:8" ht="15">
      <c r="A120" s="45">
        <f>Mängud!A63</f>
        <v>162</v>
      </c>
      <c r="B120" s="45"/>
      <c r="C120" s="45">
        <f>IF(D120="","",VLOOKUP(D120,Paigutus!$D$4:$F$51,3,FALSE))</f>
        <v>40</v>
      </c>
      <c r="D120" s="46" t="str">
        <f>IF(Mängud!E63="","",Mängud!E63)</f>
        <v>Riho Strazev</v>
      </c>
      <c r="E120" s="45">
        <f>IF(F120="","",VLOOKUP(F120,Paigutus!$D$4:$F$51,3,FALSE))</f>
        <v>24</v>
      </c>
      <c r="F120" s="46" t="str">
        <f>IF(D120="","",IF(D120=Mängud!C63,Mängud!B63,Mängud!C63))</f>
        <v>Aleksandr Sokirjanski</v>
      </c>
      <c r="G120" s="46" t="str">
        <f>IF(Mängud!F63="","",Mängud!F63)</f>
        <v>3:2</v>
      </c>
      <c r="H120" s="47"/>
    </row>
    <row r="121" spans="1:8" ht="15">
      <c r="A121" s="45">
        <f>Mängud!A64</f>
        <v>163</v>
      </c>
      <c r="B121" s="45"/>
      <c r="C121" s="45">
        <f>IF(D121="","",VLOOKUP(D121,Paigutus!$D$4:$F$51,3,FALSE))</f>
        <v>21</v>
      </c>
      <c r="D121" s="46" t="str">
        <f>IF(Mängud!E64="","",Mängud!E64)</f>
        <v>Enrico Kozintsev</v>
      </c>
      <c r="E121" s="45">
        <f>IF(F121="","",VLOOKUP(F121,Paigutus!$D$4:$F$51,3,FALSE))</f>
        <v>39</v>
      </c>
      <c r="F121" s="46" t="str">
        <f>IF(D121="","",IF(D121=Mängud!C64,Mängud!B64,Mängud!C64))</f>
        <v>Romet Rättel</v>
      </c>
      <c r="G121" s="46" t="str">
        <f>IF(Mängud!F64="","",Mängud!F64)</f>
        <v>3:0</v>
      </c>
      <c r="H121" s="47"/>
    </row>
    <row r="122" spans="1:8" ht="15">
      <c r="A122" s="45">
        <f>Mängud!A65</f>
        <v>164</v>
      </c>
      <c r="B122" s="45"/>
      <c r="C122" s="45">
        <f>IF(D122="","",VLOOKUP(D122,Paigutus!$D$4:$F$51,3,FALSE))</f>
        <v>13</v>
      </c>
      <c r="D122" s="46" t="str">
        <f>IF(Mängud!E65="","",Mängud!E65)</f>
        <v>Sandra Prikk</v>
      </c>
      <c r="E122" s="45">
        <f>IF(F122="","",VLOOKUP(F122,Paigutus!$D$4:$F$51,3,FALSE))</f>
        <v>29</v>
      </c>
      <c r="F122" s="46" t="str">
        <f>IF(D122="","",IF(D122=Mängud!C65,Mängud!B65,Mängud!C65))</f>
        <v>Mati Türk</v>
      </c>
      <c r="G122" s="46" t="str">
        <f>IF(Mängud!F65="","",Mängud!F65)</f>
        <v>3:0</v>
      </c>
      <c r="H122" s="47"/>
    </row>
    <row r="123" spans="1:8" ht="15">
      <c r="A123" s="45">
        <f>Mängud!A66</f>
        <v>165</v>
      </c>
      <c r="B123" s="45"/>
      <c r="C123" s="45">
        <f>IF(D123="","",VLOOKUP(D123,Paigutus!$D$4:$F$51,3,FALSE))</f>
        <v>32</v>
      </c>
      <c r="D123" s="46" t="str">
        <f>IF(Mängud!E66="","",Mängud!E66)</f>
        <v>Egle Hiius</v>
      </c>
      <c r="E123" s="45">
        <f>IF(F123="","",VLOOKUP(F123,Paigutus!$D$4:$F$51,3,FALSE))</f>
        <v>44</v>
      </c>
      <c r="F123" s="46" t="str">
        <f>IF(D123="","",IF(D123=Mängud!C66,Mängud!B66,Mängud!C66))</f>
        <v>Bye Bye</v>
      </c>
      <c r="G123" s="46" t="str">
        <f>IF(Mängud!F66="","",Mängud!F66)</f>
        <v>w.o.</v>
      </c>
      <c r="H123" s="47"/>
    </row>
    <row r="124" spans="1:8" ht="15">
      <c r="A124" s="45">
        <f>Mängud!A67</f>
        <v>166</v>
      </c>
      <c r="B124" s="45"/>
      <c r="C124" s="45">
        <f>IF(D124="","",VLOOKUP(D124,Paigutus!$D$4:$F$51,3,FALSE))</f>
        <v>41</v>
      </c>
      <c r="D124" s="46" t="str">
        <f>IF(Mängud!E67="","",Mängud!E67)</f>
        <v>Andi Maasalu</v>
      </c>
      <c r="E124" s="45">
        <f>IF(F124="","",VLOOKUP(F124,Paigutus!$D$4:$F$51,3,FALSE))</f>
        <v>25</v>
      </c>
      <c r="F124" s="46" t="str">
        <f>IF(D124="","",IF(D124=Mängud!C67,Mängud!B67,Mängud!C67))</f>
        <v>Ene Laur</v>
      </c>
      <c r="G124" s="46" t="str">
        <f>IF(Mängud!F67="","",Mängud!F67)</f>
        <v>3:0</v>
      </c>
      <c r="H124" s="47"/>
    </row>
    <row r="125" spans="1:8" ht="15">
      <c r="A125" s="45">
        <f>Mängud!A68</f>
        <v>167</v>
      </c>
      <c r="B125" s="45"/>
      <c r="C125" s="45">
        <f>IF(D125="","",VLOOKUP(D125,Paigutus!$D$4:$F$51,3,FALSE))</f>
        <v>37</v>
      </c>
      <c r="D125" s="46" t="str">
        <f>IF(Mängud!E68="","",Mängud!E68)</f>
        <v>Erika Seffer-müller</v>
      </c>
      <c r="E125" s="45">
        <f>IF(F125="","",VLOOKUP(F125,Paigutus!$D$4:$F$51,3,FALSE))</f>
        <v>44</v>
      </c>
      <c r="F125" s="46" t="str">
        <f>IF(D125="","",IF(D125=Mängud!C68,Mängud!B68,Mängud!C68))</f>
        <v>Bye Bye</v>
      </c>
      <c r="G125" s="46" t="str">
        <f>IF(Mängud!F68="","",Mängud!F68)</f>
        <v>w.o.</v>
      </c>
      <c r="H125" s="47"/>
    </row>
    <row r="126" spans="1:8" ht="15">
      <c r="A126" s="45">
        <f>Mängud!A69</f>
        <v>168</v>
      </c>
      <c r="B126" s="45"/>
      <c r="C126" s="45">
        <f>IF(D126="","",VLOOKUP(D126,Paigutus!$D$4:$F$51,3,FALSE))</f>
        <v>36</v>
      </c>
      <c r="D126" s="46" t="str">
        <f>IF(Mängud!E69="","",Mängud!E69)</f>
        <v>Anneli Mälksoo</v>
      </c>
      <c r="E126" s="45">
        <f>IF(F126="","",VLOOKUP(F126,Paigutus!$D$4:$F$51,3,FALSE))</f>
        <v>44</v>
      </c>
      <c r="F126" s="46" t="str">
        <f>IF(D126="","",IF(D126=Mängud!C69,Mängud!B69,Mängud!C69))</f>
        <v>Bye Bye</v>
      </c>
      <c r="G126" s="46" t="str">
        <f>IF(Mängud!F69="","",Mängud!F69)</f>
        <v>w.o.</v>
      </c>
      <c r="H126" s="47"/>
    </row>
    <row r="127" spans="1:8" ht="15">
      <c r="A127" s="45">
        <f>Mängud!A70</f>
        <v>169</v>
      </c>
      <c r="B127" s="45"/>
      <c r="C127" s="45">
        <f>IF(D127="","",VLOOKUP(D127,Paigutus!$D$4:$F$51,3,FALSE))</f>
        <v>30</v>
      </c>
      <c r="D127" s="46" t="str">
        <f>IF(Mängud!E70="","",Mängud!E70)</f>
        <v>Aleksander Tuhkanen</v>
      </c>
      <c r="E127" s="45">
        <f>IF(F127="","",VLOOKUP(F127,Paigutus!$D$4:$F$51,3,FALSE))</f>
        <v>44</v>
      </c>
      <c r="F127" s="46" t="str">
        <f>IF(D127="","",IF(D127=Mängud!C70,Mängud!B70,Mängud!C70))</f>
        <v>Bye Bye</v>
      </c>
      <c r="G127" s="46" t="str">
        <f>IF(Mängud!F70="","",Mängud!F70)</f>
        <v>w.o.</v>
      </c>
      <c r="H127" s="47"/>
    </row>
    <row r="128" spans="1:8" ht="15">
      <c r="A128" s="45">
        <f>Mängud!A71</f>
        <v>170</v>
      </c>
      <c r="B128" s="45"/>
      <c r="C128" s="45">
        <f>IF(D128="","",VLOOKUP(D128,Paigutus!$D$4:$F$51,3,FALSE))</f>
        <v>38</v>
      </c>
      <c r="D128" s="46" t="str">
        <f>IF(Mängud!E71="","",Mängud!E71)</f>
        <v>Malle Miilmann</v>
      </c>
      <c r="E128" s="45">
        <f>IF(F128="","",VLOOKUP(F128,Paigutus!$D$4:$F$51,3,FALSE))</f>
        <v>43</v>
      </c>
      <c r="F128" s="46" t="str">
        <f>IF(D128="","",IF(D128=Mängud!C71,Mängud!B71,Mängud!C71))</f>
        <v>Larissa Lill</v>
      </c>
      <c r="G128" s="46" t="str">
        <f>IF(Mängud!F71="","",Mängud!F71)</f>
        <v>3:0</v>
      </c>
      <c r="H128" s="47"/>
    </row>
    <row r="129" spans="1:8" ht="15">
      <c r="A129" s="45">
        <f>Mängud!A72</f>
        <v>171</v>
      </c>
      <c r="B129" s="45"/>
      <c r="C129" s="45">
        <f>IF(D129="","",VLOOKUP(D129,Paigutus!$D$4:$F$51,3,FALSE))</f>
        <v>28</v>
      </c>
      <c r="D129" s="46" t="str">
        <f>IF(Mängud!E72="","",Mängud!E72)</f>
        <v>Anatoli Zapunov</v>
      </c>
      <c r="E129" s="45">
        <f>IF(F129="","",VLOOKUP(F129,Paigutus!$D$4:$F$51,3,FALSE))</f>
        <v>42</v>
      </c>
      <c r="F129" s="46" t="str">
        <f>IF(D129="","",IF(D129=Mängud!C72,Mängud!B72,Mängud!C72))</f>
        <v>Jako Lill</v>
      </c>
      <c r="G129" s="46" t="str">
        <f>IF(Mängud!F72="","",Mängud!F72)</f>
        <v>3:0</v>
      </c>
      <c r="H129" s="47"/>
    </row>
    <row r="130" spans="1:8" ht="15">
      <c r="A130" s="45">
        <f>Mängud!A73</f>
        <v>172</v>
      </c>
      <c r="B130" s="45"/>
      <c r="C130" s="45">
        <f>IF(D130="","",VLOOKUP(D130,Paigutus!$D$4:$F$51,3,FALSE))</f>
        <v>34</v>
      </c>
      <c r="D130" s="46" t="str">
        <f>IF(Mängud!E73="","",Mängud!E73)</f>
        <v>Aivar Soo</v>
      </c>
      <c r="E130" s="45">
        <f>IF(F130="","",VLOOKUP(F130,Paigutus!$D$4:$F$51,3,FALSE))</f>
        <v>44</v>
      </c>
      <c r="F130" s="46" t="str">
        <f>IF(D130="","",IF(D130=Mängud!C73,Mängud!B73,Mängud!C73))</f>
        <v>Bye Bye</v>
      </c>
      <c r="G130" s="46" t="str">
        <f>IF(Mängud!F73="","",Mängud!F73)</f>
        <v>w.o.</v>
      </c>
      <c r="H130" s="47"/>
    </row>
    <row r="131" spans="1:8" ht="15">
      <c r="A131" s="45">
        <f>Mängud!A74</f>
        <v>173</v>
      </c>
      <c r="B131" s="45"/>
      <c r="C131" s="45">
        <f>IF(D131="","",VLOOKUP(D131,Paigutus!$D$4:$F$51,3,FALSE))</f>
        <v>1</v>
      </c>
      <c r="D131" s="46" t="str">
        <f>IF(Mängud!E74="","",Mängud!E74)</f>
        <v>Allan Salla</v>
      </c>
      <c r="E131" s="45">
        <f>IF(F131="","",VLOOKUP(F131,Paigutus!$D$4:$F$51,3,FALSE))</f>
        <v>8</v>
      </c>
      <c r="F131" s="46" t="str">
        <f>IF(D131="","",IF(D131=Mängud!C74,Mängud!B74,Mängud!C74))</f>
        <v>Jaanus Lokotar</v>
      </c>
      <c r="G131" s="46" t="str">
        <f>IF(Mängud!F74="","",Mängud!F74)</f>
        <v>3:0</v>
      </c>
      <c r="H131" s="47"/>
    </row>
    <row r="132" spans="1:8" ht="15">
      <c r="A132" s="45">
        <f>Mängud!A75</f>
        <v>174</v>
      </c>
      <c r="B132" s="45"/>
      <c r="C132" s="45">
        <f>IF(D132="","",VLOOKUP(D132,Paigutus!$D$4:$F$51,3,FALSE))</f>
        <v>5</v>
      </c>
      <c r="D132" s="46" t="str">
        <f>IF(Mängud!E75="","",Mängud!E75)</f>
        <v>Heino Kruusement</v>
      </c>
      <c r="E132" s="45">
        <f>IF(F132="","",VLOOKUP(F132,Paigutus!$D$4:$F$51,3,FALSE))</f>
        <v>4</v>
      </c>
      <c r="F132" s="46" t="str">
        <f>IF(D132="","",IF(D132=Mängud!C75,Mängud!B75,Mängud!C75))</f>
        <v>Imre Korsen</v>
      </c>
      <c r="G132" s="46" t="str">
        <f>IF(Mängud!F75="","",Mängud!F75)</f>
        <v>3:0</v>
      </c>
      <c r="H132" s="47"/>
    </row>
    <row r="133" spans="1:8" ht="15">
      <c r="A133" s="45">
        <f>Mängud!A76</f>
        <v>175</v>
      </c>
      <c r="B133" s="45"/>
      <c r="C133" s="45">
        <f>IF(D133="","",VLOOKUP(D133,Paigutus!$D$4:$F$51,3,FALSE))</f>
        <v>6</v>
      </c>
      <c r="D133" s="46" t="str">
        <f>IF(Mängud!E76="","",Mängud!E76)</f>
        <v>Eduard Virkunen</v>
      </c>
      <c r="E133" s="45">
        <f>IF(F133="","",VLOOKUP(F133,Paigutus!$D$4:$F$51,3,FALSE))</f>
        <v>3</v>
      </c>
      <c r="F133" s="46" t="str">
        <f>IF(D133="","",IF(D133=Mängud!C76,Mängud!B76,Mängud!C76))</f>
        <v>Vladyslav Rybachok</v>
      </c>
      <c r="G133" s="46" t="str">
        <f>IF(Mängud!F76="","",Mängud!F76)</f>
        <v>3:0</v>
      </c>
      <c r="H133" s="47"/>
    </row>
    <row r="134" spans="1:8" ht="15">
      <c r="A134" s="45">
        <f>Mängud!A77</f>
        <v>176</v>
      </c>
      <c r="B134" s="45"/>
      <c r="C134" s="45">
        <f>IF(D134="","",VLOOKUP(D134,Paigutus!$D$4:$F$51,3,FALSE))</f>
        <v>2</v>
      </c>
      <c r="D134" s="46" t="str">
        <f>IF(Mängud!E77="","",Mängud!E77)</f>
        <v>Urmas Sinisalu</v>
      </c>
      <c r="E134" s="45">
        <f>IF(F134="","",VLOOKUP(F134,Paigutus!$D$4:$F$51,3,FALSE))</f>
        <v>7</v>
      </c>
      <c r="F134" s="46" t="str">
        <f>IF(D134="","",IF(D134=Mängud!C77,Mängud!B77,Mängud!C77))</f>
        <v>Keit Reinsalu</v>
      </c>
      <c r="G134" s="46" t="str">
        <f>IF(Mängud!F77="","",Mängud!F77)</f>
        <v>3:0</v>
      </c>
      <c r="H134" s="47"/>
    </row>
    <row r="135" spans="1:8" ht="15">
      <c r="A135" s="45">
        <f>Mängud!A78</f>
        <v>177</v>
      </c>
      <c r="B135" s="45"/>
      <c r="C135" s="45">
        <f>IF(D135="","",VLOOKUP(D135,Paigutus!$D$4:$F$51,3,FALSE))</f>
        <v>14</v>
      </c>
      <c r="D135" s="46" t="str">
        <f>IF(Mängud!E78="","",Mängud!E78)</f>
        <v>Raigo Rommot</v>
      </c>
      <c r="E135" s="45">
        <f>IF(F135="","",VLOOKUP(F135,Paigutus!$D$4:$F$51,3,FALSE))</f>
        <v>20</v>
      </c>
      <c r="F135" s="46" t="str">
        <f>IF(D135="","",IF(D135=Mängud!C78,Mängud!B78,Mängud!C78))</f>
        <v>Arvi Merigan</v>
      </c>
      <c r="G135" s="46" t="str">
        <f>IF(Mängud!F78="","",Mängud!F78)</f>
        <v>3:2</v>
      </c>
      <c r="H135" s="47"/>
    </row>
    <row r="136" spans="1:8" ht="15">
      <c r="A136" s="45">
        <f>Mängud!A79</f>
        <v>178</v>
      </c>
      <c r="B136" s="45"/>
      <c r="C136" s="45">
        <f>IF(D136="","",VLOOKUP(D136,Paigutus!$D$4:$F$51,3,FALSE))</f>
        <v>12</v>
      </c>
      <c r="D136" s="46" t="str">
        <f>IF(Mängud!E79="","",Mängud!E79)</f>
        <v>Ain Raid</v>
      </c>
      <c r="E136" s="45">
        <f>IF(F136="","",VLOOKUP(F136,Paigutus!$D$4:$F$51,3,FALSE))</f>
        <v>22</v>
      </c>
      <c r="F136" s="46" t="str">
        <f>IF(D136="","",IF(D136=Mängud!C79,Mängud!B79,Mängud!C79))</f>
        <v>Alex Rahuoja</v>
      </c>
      <c r="G136" s="46" t="str">
        <f>IF(Mängud!F79="","",Mängud!F79)</f>
        <v>3:1</v>
      </c>
      <c r="H136" s="47"/>
    </row>
    <row r="137" spans="1:8" ht="15">
      <c r="A137" s="45">
        <f>Mängud!A80</f>
        <v>179</v>
      </c>
      <c r="B137" s="45"/>
      <c r="C137" s="45">
        <f>IF(D137="","",VLOOKUP(D137,Paigutus!$D$4:$F$51,3,FALSE))</f>
        <v>9</v>
      </c>
      <c r="D137" s="46" t="str">
        <f>IF(Mängud!E80="","",Mängud!E80)</f>
        <v>Amanda Hallik</v>
      </c>
      <c r="E137" s="45">
        <f>IF(F137="","",VLOOKUP(F137,Paigutus!$D$4:$F$51,3,FALSE))</f>
        <v>26</v>
      </c>
      <c r="F137" s="46" t="str">
        <f>IF(D137="","",IF(D137=Mängud!C80,Mängud!B80,Mängud!C80))</f>
        <v>Toomas Hansar</v>
      </c>
      <c r="G137" s="46" t="str">
        <f>IF(Mängud!F80="","",Mängud!F80)</f>
        <v>3:2</v>
      </c>
      <c r="H137" s="47"/>
    </row>
    <row r="138" spans="1:8" ht="15">
      <c r="A138" s="45">
        <f>Mängud!A81</f>
        <v>180</v>
      </c>
      <c r="B138" s="45"/>
      <c r="C138" s="45">
        <f>IF(D138="","",VLOOKUP(D138,Paigutus!$D$4:$F$51,3,FALSE))</f>
        <v>18</v>
      </c>
      <c r="D138" s="46" t="str">
        <f>IF(Mängud!E81="","",Mängud!E81)</f>
        <v>Ants Hendrikson</v>
      </c>
      <c r="E138" s="45">
        <f>IF(F138="","",VLOOKUP(F138,Paigutus!$D$4:$F$51,3,FALSE))</f>
        <v>16</v>
      </c>
      <c r="F138" s="46" t="str">
        <f>IF(D138="","",IF(D138=Mängud!C81,Mängud!B81,Mängud!C81))</f>
        <v>Heikki Sool</v>
      </c>
      <c r="G138" s="46" t="str">
        <f>IF(Mängud!F81="","",Mängud!F81)</f>
        <v>3:1</v>
      </c>
      <c r="H138" s="47"/>
    </row>
    <row r="139" spans="1:8" ht="15">
      <c r="A139" s="45">
        <f>Mängud!A82</f>
        <v>181</v>
      </c>
      <c r="B139" s="45"/>
      <c r="C139" s="45">
        <f>IF(D139="","",VLOOKUP(D139,Paigutus!$D$4:$F$51,3,FALSE))</f>
        <v>15</v>
      </c>
      <c r="D139" s="46" t="str">
        <f>IF(Mängud!E82="","",Mängud!E82)</f>
        <v>Oliver Ollmann</v>
      </c>
      <c r="E139" s="45">
        <f>IF(F139="","",VLOOKUP(F139,Paigutus!$D$4:$F$51,3,FALSE))</f>
        <v>17</v>
      </c>
      <c r="F139" s="46" t="str">
        <f>IF(D139="","",IF(D139=Mängud!C82,Mängud!B82,Mängud!C82))</f>
        <v>Marika Kotka</v>
      </c>
      <c r="G139" s="46" t="str">
        <f>IF(Mängud!F82="","",Mängud!F82)</f>
        <v>3:1</v>
      </c>
      <c r="H139" s="47"/>
    </row>
    <row r="140" spans="1:8" ht="15">
      <c r="A140" s="45">
        <f>Mängud!A83</f>
        <v>182</v>
      </c>
      <c r="B140" s="45"/>
      <c r="C140" s="45">
        <f>IF(D140="","",VLOOKUP(D140,Paigutus!$D$4:$F$51,3,FALSE))</f>
        <v>40</v>
      </c>
      <c r="D140" s="46" t="str">
        <f>IF(Mängud!E83="","",Mängud!E83)</f>
        <v>Riho Strazev</v>
      </c>
      <c r="E140" s="45">
        <f>IF(F140="","",VLOOKUP(F140,Paigutus!$D$4:$F$51,3,FALSE))</f>
        <v>10</v>
      </c>
      <c r="F140" s="46" t="str">
        <f>IF(D140="","",IF(D140=Mängud!C83,Mängud!B83,Mängud!C83))</f>
        <v>Reino Ristissaar</v>
      </c>
      <c r="G140" s="46" t="str">
        <f>IF(Mängud!F83="","",Mängud!F83)</f>
        <v>3:2</v>
      </c>
      <c r="H140" s="47"/>
    </row>
    <row r="141" spans="1:8" ht="15">
      <c r="A141" s="45">
        <f>Mängud!A84</f>
        <v>183</v>
      </c>
      <c r="B141" s="45"/>
      <c r="C141" s="45">
        <f>IF(D141="","",VLOOKUP(D141,Paigutus!$D$4:$F$51,3,FALSE))</f>
        <v>11</v>
      </c>
      <c r="D141" s="46" t="str">
        <f>IF(Mängud!E84="","",Mängud!E84)</f>
        <v>Kalju Kalda</v>
      </c>
      <c r="E141" s="45">
        <f>IF(F141="","",VLOOKUP(F141,Paigutus!$D$4:$F$51,3,FALSE))</f>
        <v>21</v>
      </c>
      <c r="F141" s="46" t="str">
        <f>IF(D141="","",IF(D141=Mängud!C84,Mängud!B84,Mängud!C84))</f>
        <v>Enrico Kozintsev</v>
      </c>
      <c r="G141" s="46" t="str">
        <f>IF(Mängud!F84="","",Mängud!F84)</f>
        <v>3:0</v>
      </c>
      <c r="H141" s="47"/>
    </row>
    <row r="142" spans="1:8" ht="15">
      <c r="A142" s="45">
        <f>Mängud!A85</f>
        <v>184</v>
      </c>
      <c r="B142" s="45"/>
      <c r="C142" s="45">
        <f>IF(D142="","",VLOOKUP(D142,Paigutus!$D$4:$F$51,3,FALSE))</f>
        <v>19</v>
      </c>
      <c r="D142" s="46" t="str">
        <f>IF(Mängud!E85="","",Mängud!E85)</f>
        <v>Kristi Ernits</v>
      </c>
      <c r="E142" s="45">
        <f>IF(F142="","",VLOOKUP(F142,Paigutus!$D$4:$F$51,3,FALSE))</f>
        <v>13</v>
      </c>
      <c r="F142" s="46" t="str">
        <f>IF(D142="","",IF(D142=Mängud!C85,Mängud!B85,Mängud!C85))</f>
        <v>Sandra Prikk</v>
      </c>
      <c r="G142" s="46" t="str">
        <f>IF(Mängud!F85="","",Mängud!F85)</f>
        <v>3:2</v>
      </c>
      <c r="H142" s="47"/>
    </row>
    <row r="143" spans="1:8" ht="15">
      <c r="A143" s="45">
        <f>Mängud!A86</f>
        <v>185</v>
      </c>
      <c r="B143" s="45"/>
      <c r="C143" s="45">
        <f>IF(D143="","",VLOOKUP(D143,Paigutus!$D$4:$F$51,3,FALSE))</f>
        <v>25</v>
      </c>
      <c r="D143" s="46" t="str">
        <f>IF(Mängud!E86="","",Mängud!E86)</f>
        <v>Ene Laur</v>
      </c>
      <c r="E143" s="45">
        <f>IF(F143="","",VLOOKUP(F143,Paigutus!$D$4:$F$51,3,FALSE))</f>
        <v>44</v>
      </c>
      <c r="F143" s="46" t="str">
        <f>IF(D143="","",IF(D143=Mängud!C86,Mängud!B86,Mängud!C86))</f>
        <v>Bye Bye</v>
      </c>
      <c r="G143" s="46" t="str">
        <f>IF(Mängud!F86="","",Mängud!F86)</f>
        <v>w.o.</v>
      </c>
      <c r="H143" s="47"/>
    </row>
    <row r="144" spans="1:8" ht="15">
      <c r="A144" s="45">
        <f>Mängud!A87</f>
        <v>186</v>
      </c>
      <c r="B144" s="45"/>
      <c r="C144" s="45">
        <f>IF(D144="","",VLOOKUP(D144,Paigutus!$D$4:$F$51,3,FALSE))</f>
        <v>44</v>
      </c>
      <c r="D144" s="46" t="str">
        <f>IF(Mängud!E87="","",Mängud!E87)</f>
        <v>Bye Bye</v>
      </c>
      <c r="E144" s="45">
        <f>IF(F144="","",VLOOKUP(F144,Paigutus!$D$4:$F$51,3,FALSE))</f>
        <v>44</v>
      </c>
      <c r="F144" s="46" t="str">
        <f>IF(D144="","",IF(D144=Mängud!C87,Mängud!B87,Mängud!C87))</f>
        <v>Bye Bye</v>
      </c>
      <c r="G144" s="46" t="str">
        <f>IF(Mängud!F87="","",Mängud!F87)</f>
        <v>w.o.</v>
      </c>
      <c r="H144" s="47"/>
    </row>
    <row r="145" spans="1:8" ht="15">
      <c r="A145" s="45">
        <f>Mängud!A88</f>
        <v>187</v>
      </c>
      <c r="B145" s="45"/>
      <c r="C145" s="45">
        <f>IF(D145="","",VLOOKUP(D145,Paigutus!$D$4:$F$51,3,FALSE))</f>
        <v>43</v>
      </c>
      <c r="D145" s="46" t="str">
        <f>IF(Mängud!E88="","",Mängud!E88)</f>
        <v>Larissa Lill</v>
      </c>
      <c r="E145" s="45">
        <f>IF(F145="","",VLOOKUP(F145,Paigutus!$D$4:$F$51,3,FALSE))</f>
        <v>44</v>
      </c>
      <c r="F145" s="46" t="str">
        <f>IF(D145="","",IF(D145=Mängud!C88,Mängud!B88,Mängud!C88))</f>
        <v>Bye Bye</v>
      </c>
      <c r="G145" s="46" t="str">
        <f>IF(Mängud!F88="","",Mängud!F88)</f>
        <v>w.o.</v>
      </c>
      <c r="H145" s="47"/>
    </row>
    <row r="146" spans="1:8" ht="15">
      <c r="A146" s="45">
        <f>Mängud!A89</f>
        <v>188</v>
      </c>
      <c r="B146" s="45"/>
      <c r="C146" s="45">
        <f>IF(D146="","",VLOOKUP(D146,Paigutus!$D$4:$F$51,3,FALSE))</f>
        <v>42</v>
      </c>
      <c r="D146" s="46" t="str">
        <f>IF(Mängud!E89="","",Mängud!E89)</f>
        <v>Jako Lill</v>
      </c>
      <c r="E146" s="45">
        <f>IF(F146="","",VLOOKUP(F146,Paigutus!$D$4:$F$51,3,FALSE))</f>
        <v>44</v>
      </c>
      <c r="F146" s="46" t="str">
        <f>IF(D146="","",IF(D146=Mängud!C89,Mängud!B89,Mängud!C89))</f>
        <v>Bye Bye</v>
      </c>
      <c r="G146" s="46" t="str">
        <f>IF(Mängud!F89="","",Mängud!F89)</f>
        <v>w.o.</v>
      </c>
      <c r="H146" s="47"/>
    </row>
    <row r="147" spans="1:8" ht="15">
      <c r="A147" s="45">
        <f>Mängud!A90</f>
        <v>189</v>
      </c>
      <c r="B147" s="45"/>
      <c r="C147" s="45">
        <f>IF(D147="","",VLOOKUP(D147,Paigutus!$D$4:$F$51,3,FALSE))</f>
        <v>41</v>
      </c>
      <c r="D147" s="46" t="str">
        <f>IF(Mängud!E90="","",Mängud!E90)</f>
        <v>Andi Maasalu</v>
      </c>
      <c r="E147" s="45">
        <f>IF(F147="","",VLOOKUP(F147,Paigutus!$D$4:$F$51,3,FALSE))</f>
        <v>32</v>
      </c>
      <c r="F147" s="46" t="str">
        <f>IF(D147="","",IF(D147=Mängud!C90,Mängud!B90,Mängud!C90))</f>
        <v>Egle Hiius</v>
      </c>
      <c r="G147" s="46" t="str">
        <f>IF(Mängud!F90="","",Mängud!F90)</f>
        <v>3:0</v>
      </c>
      <c r="H147" s="47"/>
    </row>
    <row r="148" spans="1:8" ht="15">
      <c r="A148" s="45">
        <f>Mängud!A91</f>
        <v>190</v>
      </c>
      <c r="B148" s="45"/>
      <c r="C148" s="45">
        <f>IF(D148="","",VLOOKUP(D148,Paigutus!$D$4:$F$51,3,FALSE))</f>
        <v>36</v>
      </c>
      <c r="D148" s="46" t="str">
        <f>IF(Mängud!E91="","",Mängud!E91)</f>
        <v>Anneli Mälksoo</v>
      </c>
      <c r="E148" s="45">
        <f>IF(F148="","",VLOOKUP(F148,Paigutus!$D$4:$F$51,3,FALSE))</f>
        <v>37</v>
      </c>
      <c r="F148" s="46" t="str">
        <f>IF(D148="","",IF(D148=Mängud!C91,Mängud!B91,Mängud!C91))</f>
        <v>Erika Seffer-müller</v>
      </c>
      <c r="G148" s="46" t="str">
        <f>IF(Mängud!F91="","",Mängud!F91)</f>
        <v>3:0</v>
      </c>
      <c r="H148" s="47"/>
    </row>
    <row r="149" spans="1:8" ht="15">
      <c r="A149" s="45">
        <f>Mängud!A92</f>
        <v>191</v>
      </c>
      <c r="B149" s="45"/>
      <c r="C149" s="45">
        <f>IF(D149="","",VLOOKUP(D149,Paigutus!$D$4:$F$51,3,FALSE))</f>
        <v>30</v>
      </c>
      <c r="D149" s="46" t="str">
        <f>IF(Mängud!E92="","",Mängud!E92)</f>
        <v>Aleksander Tuhkanen</v>
      </c>
      <c r="E149" s="45">
        <f>IF(F149="","",VLOOKUP(F149,Paigutus!$D$4:$F$51,3,FALSE))</f>
        <v>38</v>
      </c>
      <c r="F149" s="46" t="str">
        <f>IF(D149="","",IF(D149=Mängud!C92,Mängud!B92,Mängud!C92))</f>
        <v>Malle Miilmann</v>
      </c>
      <c r="G149" s="46" t="str">
        <f>IF(Mängud!F92="","",Mängud!F92)</f>
        <v>3:0</v>
      </c>
      <c r="H149" s="47"/>
    </row>
    <row r="150" spans="1:8" ht="15">
      <c r="A150" s="45">
        <f>Mängud!A93</f>
        <v>192</v>
      </c>
      <c r="B150" s="45"/>
      <c r="C150" s="45">
        <f>IF(D150="","",VLOOKUP(D150,Paigutus!$D$4:$F$51,3,FALSE))</f>
        <v>28</v>
      </c>
      <c r="D150" s="46" t="str">
        <f>IF(Mängud!E93="","",Mängud!E93)</f>
        <v>Anatoli Zapunov</v>
      </c>
      <c r="E150" s="45">
        <f>IF(F150="","",VLOOKUP(F150,Paigutus!$D$4:$F$51,3,FALSE))</f>
        <v>34</v>
      </c>
      <c r="F150" s="46" t="str">
        <f>IF(D150="","",IF(D150=Mängud!C93,Mängud!B93,Mängud!C93))</f>
        <v>Aivar Soo</v>
      </c>
      <c r="G150" s="46" t="str">
        <f>IF(Mängud!F93="","",Mängud!F93)</f>
        <v>3:0</v>
      </c>
      <c r="H150" s="47"/>
    </row>
    <row r="151" spans="1:8" ht="15">
      <c r="A151" s="45">
        <f>Mängud!A94</f>
        <v>193</v>
      </c>
      <c r="B151" s="45"/>
      <c r="C151" s="45">
        <f>IF(D151="","",VLOOKUP(D151,Paigutus!$D$4:$F$51,3,FALSE))</f>
        <v>27</v>
      </c>
      <c r="D151" s="46" t="str">
        <f>IF(Mängud!E94="","",Mängud!E94)</f>
        <v>Aili Kuldkepp</v>
      </c>
      <c r="E151" s="45">
        <f>IF(F151="","",VLOOKUP(F151,Paigutus!$D$4:$F$51,3,FALSE))</f>
        <v>35</v>
      </c>
      <c r="F151" s="46" t="str">
        <f>IF(D151="","",IF(D151=Mängud!C94,Mängud!B94,Mängud!C94))</f>
        <v>Neverly Lukas</v>
      </c>
      <c r="G151" s="46" t="str">
        <f>IF(Mängud!F94="","",Mängud!F94)</f>
        <v>3:1</v>
      </c>
      <c r="H151" s="47"/>
    </row>
    <row r="152" spans="1:8" ht="15">
      <c r="A152" s="45">
        <f>Mängud!A95</f>
        <v>194</v>
      </c>
      <c r="B152" s="45"/>
      <c r="C152" s="45">
        <f>IF(D152="","",VLOOKUP(D152,Paigutus!$D$4:$F$51,3,FALSE))</f>
        <v>23</v>
      </c>
      <c r="D152" s="46" t="str">
        <f>IF(Mängud!E95="","",Mängud!E95)</f>
        <v>Mihhail Tšernov</v>
      </c>
      <c r="E152" s="45">
        <f>IF(F152="","",VLOOKUP(F152,Paigutus!$D$4:$F$51,3,FALSE))</f>
        <v>31</v>
      </c>
      <c r="F152" s="46" t="str">
        <f>IF(D152="","",IF(D152=Mängud!C95,Mängud!B95,Mängud!C95))</f>
        <v>Heiki Hansar</v>
      </c>
      <c r="G152" s="46" t="str">
        <f>IF(Mängud!F95="","",Mängud!F95)</f>
        <v>3:0</v>
      </c>
      <c r="H152" s="47"/>
    </row>
    <row r="153" spans="1:8" ht="15">
      <c r="A153" s="45">
        <f>Mängud!A96</f>
        <v>195</v>
      </c>
      <c r="B153" s="45"/>
      <c r="C153" s="45">
        <f>IF(D153="","",VLOOKUP(D153,Paigutus!$D$4:$F$51,3,FALSE))</f>
        <v>24</v>
      </c>
      <c r="D153" s="46" t="str">
        <f>IF(Mängud!E96="","",Mängud!E96)</f>
        <v>Aleksandr Sokirjanski</v>
      </c>
      <c r="E153" s="45">
        <f>IF(F153="","",VLOOKUP(F153,Paigutus!$D$4:$F$51,3,FALSE))</f>
        <v>33</v>
      </c>
      <c r="F153" s="46" t="str">
        <f>IF(D153="","",IF(D153=Mängud!C96,Mängud!B96,Mängud!C96))</f>
        <v>Raivo Roots</v>
      </c>
      <c r="G153" s="46" t="str">
        <f>IF(Mängud!F96="","",Mängud!F96)</f>
        <v>3:0</v>
      </c>
      <c r="H153" s="47"/>
    </row>
    <row r="154" spans="1:8" ht="15">
      <c r="A154" s="45">
        <f>Mängud!A97</f>
        <v>196</v>
      </c>
      <c r="B154" s="45"/>
      <c r="C154" s="45">
        <f>IF(D154="","",VLOOKUP(D154,Paigutus!$D$4:$F$51,3,FALSE))</f>
        <v>29</v>
      </c>
      <c r="D154" s="46" t="str">
        <f>IF(Mängud!E97="","",Mängud!E97)</f>
        <v>Mati Türk</v>
      </c>
      <c r="E154" s="45">
        <f>IF(F154="","",VLOOKUP(F154,Paigutus!$D$4:$F$51,3,FALSE))</f>
        <v>39</v>
      </c>
      <c r="F154" s="46" t="str">
        <f>IF(D154="","",IF(D154=Mängud!C97,Mängud!B97,Mängud!C97))</f>
        <v>Romet Rättel</v>
      </c>
      <c r="G154" s="46" t="str">
        <f>IF(Mängud!F97="","",Mängud!F97)</f>
        <v>3:1</v>
      </c>
      <c r="H154" s="47"/>
    </row>
    <row r="155" spans="1:8" ht="15">
      <c r="A155" s="45">
        <f>Mängud!A98</f>
        <v>197</v>
      </c>
      <c r="B155" s="45"/>
      <c r="C155" s="45">
        <f>IF(D155="","",VLOOKUP(D155,Paigutus!$D$4:$F$51,3,FALSE))</f>
        <v>12</v>
      </c>
      <c r="D155" s="46" t="str">
        <f>IF(Mängud!E98="","",Mängud!E98)</f>
        <v>Ain Raid</v>
      </c>
      <c r="E155" s="45">
        <f>IF(F155="","",VLOOKUP(F155,Paigutus!$D$4:$F$51,3,FALSE))</f>
        <v>14</v>
      </c>
      <c r="F155" s="46" t="str">
        <f>IF(D155="","",IF(D155=Mängud!C98,Mängud!B98,Mängud!C98))</f>
        <v>Raigo Rommot</v>
      </c>
      <c r="G155" s="46" t="str">
        <f>IF(Mängud!F98="","",Mängud!F98)</f>
        <v>3:0</v>
      </c>
      <c r="H155" s="47"/>
    </row>
    <row r="156" spans="1:8" ht="15">
      <c r="A156" s="45">
        <f>Mängud!A99</f>
        <v>198</v>
      </c>
      <c r="B156" s="45"/>
      <c r="C156" s="45">
        <f>IF(D156="","",VLOOKUP(D156,Paigutus!$D$4:$F$51,3,FALSE))</f>
        <v>18</v>
      </c>
      <c r="D156" s="46" t="str">
        <f>IF(Mängud!E99="","",Mängud!E99)</f>
        <v>Ants Hendrikson</v>
      </c>
      <c r="E156" s="45">
        <f>IF(F156="","",VLOOKUP(F156,Paigutus!$D$4:$F$51,3,FALSE))</f>
        <v>9</v>
      </c>
      <c r="F156" s="46" t="str">
        <f>IF(D156="","",IF(D156=Mängud!C99,Mängud!B99,Mängud!C99))</f>
        <v>Amanda Hallik</v>
      </c>
      <c r="G156" s="46" t="str">
        <f>IF(Mängud!F99="","",Mängud!F99)</f>
        <v>3:2</v>
      </c>
      <c r="H156" s="47"/>
    </row>
    <row r="157" spans="1:8" ht="15">
      <c r="A157" s="45">
        <f>Mängud!A100</f>
        <v>199</v>
      </c>
      <c r="B157" s="45"/>
      <c r="C157" s="45">
        <f>IF(D157="","",VLOOKUP(D157,Paigutus!$D$4:$F$51,3,FALSE))</f>
        <v>40</v>
      </c>
      <c r="D157" s="46" t="str">
        <f>IF(Mängud!E100="","",Mängud!E100)</f>
        <v>Riho Strazev</v>
      </c>
      <c r="E157" s="45">
        <f>IF(F157="","",VLOOKUP(F157,Paigutus!$D$4:$F$51,3,FALSE))</f>
        <v>15</v>
      </c>
      <c r="F157" s="46" t="str">
        <f>IF(D157="","",IF(D157=Mängud!C100,Mängud!B100,Mängud!C100))</f>
        <v>Oliver Ollmann</v>
      </c>
      <c r="G157" s="46" t="str">
        <f>IF(Mängud!F100="","",Mängud!F100)</f>
        <v>3:2</v>
      </c>
      <c r="H157" s="47"/>
    </row>
    <row r="158" spans="1:8" ht="15">
      <c r="A158" s="45">
        <f>Mängud!A101</f>
        <v>200</v>
      </c>
      <c r="B158" s="45"/>
      <c r="C158" s="45">
        <f>IF(D158="","",VLOOKUP(D158,Paigutus!$D$4:$F$51,3,FALSE))</f>
        <v>11</v>
      </c>
      <c r="D158" s="46" t="str">
        <f>IF(Mängud!E101="","",Mängud!E101)</f>
        <v>Kalju Kalda</v>
      </c>
      <c r="E158" s="45">
        <f>IF(F158="","",VLOOKUP(F158,Paigutus!$D$4:$F$51,3,FALSE))</f>
        <v>19</v>
      </c>
      <c r="F158" s="46" t="str">
        <f>IF(D158="","",IF(D158=Mängud!C101,Mängud!B101,Mängud!C101))</f>
        <v>Kristi Ernits</v>
      </c>
      <c r="G158" s="46" t="str">
        <f>IF(Mängud!F101="","",Mängud!F101)</f>
        <v>3:0</v>
      </c>
      <c r="H158" s="47"/>
    </row>
    <row r="159" spans="1:8" ht="15">
      <c r="A159" s="45">
        <f>Mängud!A102</f>
        <v>201</v>
      </c>
      <c r="B159" s="45"/>
      <c r="C159" s="45">
        <f>IF(D159="","",VLOOKUP(D159,Paigutus!$D$4:$F$51,3,FALSE))</f>
        <v>20</v>
      </c>
      <c r="D159" s="46" t="str">
        <f>IF(Mängud!E102="","",Mängud!E102)</f>
        <v>Arvi Merigan</v>
      </c>
      <c r="E159" s="45">
        <f>IF(F159="","",VLOOKUP(F159,Paigutus!$D$4:$F$51,3,FALSE))</f>
        <v>22</v>
      </c>
      <c r="F159" s="46" t="str">
        <f>IF(D159="","",IF(D159=Mängud!C102,Mängud!B102,Mängud!C102))</f>
        <v>Alex Rahuoja</v>
      </c>
      <c r="G159" s="46" t="str">
        <f>IF(Mängud!F102="","",Mängud!F102)</f>
        <v>3:2</v>
      </c>
      <c r="H159" s="47"/>
    </row>
    <row r="160" spans="1:8" ht="15">
      <c r="A160" s="45">
        <f>Mängud!A103</f>
        <v>202</v>
      </c>
      <c r="B160" s="45"/>
      <c r="C160" s="45">
        <f>IF(D160="","",VLOOKUP(D160,Paigutus!$D$4:$F$51,3,FALSE))</f>
        <v>26</v>
      </c>
      <c r="D160" s="46" t="str">
        <f>IF(Mängud!E103="","",Mängud!E103)</f>
        <v>Toomas Hansar</v>
      </c>
      <c r="E160" s="45">
        <f>IF(F160="","",VLOOKUP(F160,Paigutus!$D$4:$F$51,3,FALSE))</f>
        <v>16</v>
      </c>
      <c r="F160" s="46" t="str">
        <f>IF(D160="","",IF(D160=Mängud!C103,Mängud!B103,Mängud!C103))</f>
        <v>Heikki Sool</v>
      </c>
      <c r="G160" s="46" t="str">
        <f>IF(Mängud!F103="","",Mängud!F103)</f>
        <v>3:2</v>
      </c>
      <c r="H160" s="47"/>
    </row>
    <row r="161" spans="1:8" ht="15">
      <c r="A161" s="45">
        <f>Mängud!A104</f>
        <v>203</v>
      </c>
      <c r="B161" s="45"/>
      <c r="C161" s="45">
        <f>IF(D161="","",VLOOKUP(D161,Paigutus!$D$4:$F$51,3,FALSE))</f>
        <v>10</v>
      </c>
      <c r="D161" s="46" t="str">
        <f>IF(Mängud!E104="","",Mängud!E104)</f>
        <v>Reino Ristissaar</v>
      </c>
      <c r="E161" s="45">
        <f>IF(F161="","",VLOOKUP(F161,Paigutus!$D$4:$F$51,3,FALSE))</f>
        <v>17</v>
      </c>
      <c r="F161" s="46" t="str">
        <f>IF(D161="","",IF(D161=Mängud!C104,Mängud!B104,Mängud!C104))</f>
        <v>Marika Kotka</v>
      </c>
      <c r="G161" s="46" t="str">
        <f>IF(Mängud!F104="","",Mängud!F104)</f>
        <v>3:0</v>
      </c>
      <c r="H161" s="47"/>
    </row>
    <row r="162" spans="1:8" ht="15">
      <c r="A162" s="45">
        <f>Mängud!A105</f>
        <v>204</v>
      </c>
      <c r="B162" s="45"/>
      <c r="C162" s="45">
        <f>IF(D162="","",VLOOKUP(D162,Paigutus!$D$4:$F$51,3,FALSE))</f>
        <v>21</v>
      </c>
      <c r="D162" s="46" t="str">
        <f>IF(Mängud!E105="","",Mängud!E105)</f>
        <v>Enrico Kozintsev</v>
      </c>
      <c r="E162" s="45">
        <f>IF(F162="","",VLOOKUP(F162,Paigutus!$D$4:$F$51,3,FALSE))</f>
        <v>13</v>
      </c>
      <c r="F162" s="46" t="str">
        <f>IF(D162="","",IF(D162=Mängud!C105,Mängud!B105,Mängud!C105))</f>
        <v>Sandra Prikk</v>
      </c>
      <c r="G162" s="46" t="str">
        <f>IF(Mängud!F105="","",Mängud!F105)</f>
        <v>3:2</v>
      </c>
      <c r="H162" s="47"/>
    </row>
    <row r="163" spans="1:8" ht="15">
      <c r="A163" s="45">
        <f>Mängud!A106</f>
        <v>205</v>
      </c>
      <c r="B163" s="45"/>
      <c r="C163" s="45">
        <f>IF(D163="","",VLOOKUP(D163,Paigutus!$D$4:$F$51,3,FALSE))</f>
        <v>1</v>
      </c>
      <c r="D163" s="46" t="str">
        <f>IF(Mängud!E106="","",Mängud!E106)</f>
        <v>Allan Salla</v>
      </c>
      <c r="E163" s="45">
        <f>IF(F163="","",VLOOKUP(F163,Paigutus!$D$4:$F$51,3,FALSE))</f>
        <v>5</v>
      </c>
      <c r="F163" s="46" t="str">
        <f>IF(D163="","",IF(D163=Mängud!C106,Mängud!B106,Mängud!C106))</f>
        <v>Heino Kruusement</v>
      </c>
      <c r="G163" s="46" t="str">
        <f>IF(Mängud!F106="","",Mängud!F106)</f>
        <v>3:0</v>
      </c>
      <c r="H163" s="47"/>
    </row>
    <row r="164" spans="1:8" ht="15">
      <c r="A164" s="45">
        <f>Mängud!A107</f>
        <v>206</v>
      </c>
      <c r="B164" s="45"/>
      <c r="C164" s="45">
        <f>IF(D164="","",VLOOKUP(D164,Paigutus!$D$4:$F$51,3,FALSE))</f>
        <v>2</v>
      </c>
      <c r="D164" s="46" t="str">
        <f>IF(Mängud!E107="","",Mängud!E107)</f>
        <v>Urmas Sinisalu</v>
      </c>
      <c r="E164" s="45">
        <f>IF(F164="","",VLOOKUP(F164,Paigutus!$D$4:$F$51,3,FALSE))</f>
        <v>6</v>
      </c>
      <c r="F164" s="46" t="str">
        <f>IF(D164="","",IF(D164=Mängud!C107,Mängud!B107,Mängud!C107))</f>
        <v>Eduard Virkunen</v>
      </c>
      <c r="G164" s="46" t="str">
        <f>IF(Mängud!F107="","",Mängud!F107)</f>
        <v>3:1</v>
      </c>
      <c r="H164" s="47"/>
    </row>
    <row r="165" spans="1:8" ht="15">
      <c r="A165" s="45">
        <f>Mängud!A108</f>
        <v>207</v>
      </c>
      <c r="B165" s="45"/>
      <c r="C165" s="45">
        <f>IF(D165="","",VLOOKUP(D165,Paigutus!$D$4:$F$51,3,FALSE))</f>
        <v>44</v>
      </c>
      <c r="D165" s="46" t="str">
        <f>IF(Mängud!E108="","",Mängud!E108)</f>
        <v>Bye Bye</v>
      </c>
      <c r="E165" s="45">
        <f>IF(F165="","",VLOOKUP(F165,Paigutus!$D$4:$F$51,3,FALSE))</f>
        <v>44</v>
      </c>
      <c r="F165" s="46" t="str">
        <f>IF(D165="","",IF(D165=Mängud!C108,Mängud!B108,Mängud!C108))</f>
        <v>Bye Bye</v>
      </c>
      <c r="G165" s="46">
        <f>IF(Mängud!F108="","",Mängud!F108)</f>
      </c>
      <c r="H165" s="47"/>
    </row>
    <row r="166" spans="1:8" ht="15">
      <c r="A166" s="45">
        <f>Mängud!A109</f>
        <v>208</v>
      </c>
      <c r="B166" s="45"/>
      <c r="C166" s="45">
        <f>IF(D166="","",VLOOKUP(D166,Paigutus!$D$4:$F$51,3,FALSE))</f>
        <v>44</v>
      </c>
      <c r="D166" s="46" t="str">
        <f>IF(Mängud!E109="","",Mängud!E109)</f>
        <v>Bye Bye</v>
      </c>
      <c r="E166" s="45">
        <f>IF(F166="","",VLOOKUP(F166,Paigutus!$D$4:$F$51,3,FALSE))</f>
        <v>44</v>
      </c>
      <c r="F166" s="46" t="str">
        <f>IF(D166="","",IF(D166=Mängud!C109,Mängud!B109,Mängud!C109))</f>
        <v>Bye Bye</v>
      </c>
      <c r="G166" s="46">
        <f>IF(Mängud!F109="","",Mängud!F109)</f>
      </c>
      <c r="H166" s="47"/>
    </row>
    <row r="167" spans="1:8" ht="15">
      <c r="A167" s="45">
        <f>Mängud!A110</f>
        <v>209</v>
      </c>
      <c r="B167" s="45"/>
      <c r="C167" s="45">
        <f>IF(D167="","",VLOOKUP(D167,Paigutus!$D$4:$F$51,3,FALSE))</f>
        <v>25</v>
      </c>
      <c r="D167" s="46" t="str">
        <f>IF(Mängud!E110="","",Mängud!E110)</f>
        <v>Ene Laur</v>
      </c>
      <c r="E167" s="45">
        <f>IF(F167="","",VLOOKUP(F167,Paigutus!$D$4:$F$51,3,FALSE))</f>
        <v>44</v>
      </c>
      <c r="F167" s="46" t="str">
        <f>IF(D167="","",IF(D167=Mängud!C110,Mängud!B110,Mängud!C110))</f>
        <v>Bye Bye</v>
      </c>
      <c r="G167" s="46">
        <f>IF(Mängud!F110="","",Mängud!F110)</f>
      </c>
      <c r="H167" s="47"/>
    </row>
    <row r="168" spans="1:8" ht="15">
      <c r="A168" s="45">
        <f>Mängud!A111</f>
        <v>210</v>
      </c>
      <c r="B168" s="45"/>
      <c r="C168" s="45">
        <f>IF(D168="","",VLOOKUP(D168,Paigutus!$D$4:$F$51,3,FALSE))</f>
        <v>42</v>
      </c>
      <c r="D168" s="46" t="str">
        <f>IF(Mängud!E111="","",Mängud!E111)</f>
        <v>Jako Lill</v>
      </c>
      <c r="E168" s="45">
        <f>IF(F168="","",VLOOKUP(F168,Paigutus!$D$4:$F$51,3,FALSE))</f>
        <v>43</v>
      </c>
      <c r="F168" s="46" t="str">
        <f>IF(D168="","",IF(D168=Mängud!C111,Mängud!B111,Mängud!C111))</f>
        <v>Larissa Lill</v>
      </c>
      <c r="G168" s="46" t="str">
        <f>IF(Mängud!F111="","",Mängud!F111)</f>
        <v>3:1</v>
      </c>
      <c r="H168" s="47"/>
    </row>
    <row r="169" spans="1:8" ht="15">
      <c r="A169" s="45">
        <f>Mängud!A112</f>
        <v>211</v>
      </c>
      <c r="B169" s="45"/>
      <c r="C169" s="45">
        <f>IF(D169="","",VLOOKUP(D169,Paigutus!$D$4:$F$51,3,FALSE))</f>
        <v>37</v>
      </c>
      <c r="D169" s="46" t="str">
        <f>IF(Mängud!E112="","",Mängud!E112)</f>
        <v>Erika Seffer-müller</v>
      </c>
      <c r="E169" s="45">
        <f>IF(F169="","",VLOOKUP(F169,Paigutus!$D$4:$F$51,3,FALSE))</f>
        <v>32</v>
      </c>
      <c r="F169" s="46" t="str">
        <f>IF(D169="","",IF(D169=Mängud!C112,Mängud!B112,Mängud!C112))</f>
        <v>Egle Hiius</v>
      </c>
      <c r="G169" s="46" t="str">
        <f>IF(Mängud!F112="","",Mängud!F112)</f>
        <v>3:1</v>
      </c>
      <c r="H169" s="47"/>
    </row>
    <row r="170" spans="1:8" ht="15">
      <c r="A170" s="45">
        <f>Mängud!A113</f>
        <v>212</v>
      </c>
      <c r="B170" s="45"/>
      <c r="C170" s="45">
        <f>IF(D170="","",VLOOKUP(D170,Paigutus!$D$4:$F$51,3,FALSE))</f>
        <v>34</v>
      </c>
      <c r="D170" s="46" t="str">
        <f>IF(Mängud!E113="","",Mängud!E113)</f>
        <v>Aivar Soo</v>
      </c>
      <c r="E170" s="45">
        <f>IF(F170="","",VLOOKUP(F170,Paigutus!$D$4:$F$51,3,FALSE))</f>
        <v>38</v>
      </c>
      <c r="F170" s="46" t="str">
        <f>IF(D170="","",IF(D170=Mängud!C113,Mängud!B113,Mängud!C113))</f>
        <v>Malle Miilmann</v>
      </c>
      <c r="G170" s="46" t="str">
        <f>IF(Mängud!F113="","",Mängud!F113)</f>
        <v>3:0</v>
      </c>
      <c r="H170" s="47"/>
    </row>
    <row r="171" spans="1:8" ht="15">
      <c r="A171" s="45">
        <f>Mängud!A114</f>
        <v>213</v>
      </c>
      <c r="B171" s="45"/>
      <c r="C171" s="45">
        <f>IF(D171="","",VLOOKUP(D171,Paigutus!$D$4:$F$51,3,FALSE))</f>
        <v>41</v>
      </c>
      <c r="D171" s="46" t="str">
        <f>IF(Mängud!E114="","",Mängud!E114)</f>
        <v>Andi Maasalu</v>
      </c>
      <c r="E171" s="45">
        <f>IF(F171="","",VLOOKUP(F171,Paigutus!$D$4:$F$51,3,FALSE))</f>
        <v>36</v>
      </c>
      <c r="F171" s="46" t="str">
        <f>IF(D171="","",IF(D171=Mängud!C114,Mängud!B114,Mängud!C114))</f>
        <v>Anneli Mälksoo</v>
      </c>
      <c r="G171" s="46" t="str">
        <f>IF(Mängud!F114="","",Mängud!F114)</f>
        <v>3:0</v>
      </c>
      <c r="H171" s="47"/>
    </row>
    <row r="172" spans="1:8" ht="15">
      <c r="A172" s="45">
        <f>Mängud!A115</f>
        <v>214</v>
      </c>
      <c r="B172" s="45"/>
      <c r="C172" s="45">
        <f>IF(D172="","",VLOOKUP(D172,Paigutus!$D$4:$F$51,3,FALSE))</f>
        <v>28</v>
      </c>
      <c r="D172" s="46" t="str">
        <f>IF(Mängud!E115="","",Mängud!E115)</f>
        <v>Anatoli Zapunov</v>
      </c>
      <c r="E172" s="45">
        <f>IF(F172="","",VLOOKUP(F172,Paigutus!$D$4:$F$51,3,FALSE))</f>
        <v>30</v>
      </c>
      <c r="F172" s="46" t="str">
        <f>IF(D172="","",IF(D172=Mängud!C115,Mängud!B115,Mängud!C115))</f>
        <v>Aleksander Tuhkanen</v>
      </c>
      <c r="G172" s="46" t="str">
        <f>IF(Mängud!F115="","",Mängud!F115)</f>
        <v>3:0</v>
      </c>
      <c r="H172" s="47"/>
    </row>
    <row r="173" spans="1:8" ht="15">
      <c r="A173" s="45">
        <f>Mängud!A116</f>
        <v>215</v>
      </c>
      <c r="B173" s="45"/>
      <c r="C173" s="45">
        <f>IF(D173="","",VLOOKUP(D173,Paigutus!$D$4:$F$51,3,FALSE))</f>
        <v>7</v>
      </c>
      <c r="D173" s="46" t="str">
        <f>IF(Mängud!E116="","",Mängud!E116)</f>
        <v>Keit Reinsalu</v>
      </c>
      <c r="E173" s="45">
        <f>IF(F173="","",VLOOKUP(F173,Paigutus!$D$4:$F$51,3,FALSE))</f>
        <v>12</v>
      </c>
      <c r="F173" s="46" t="str">
        <f>IF(D173="","",IF(D173=Mängud!C116,Mängud!B116,Mängud!C116))</f>
        <v>Ain Raid</v>
      </c>
      <c r="G173" s="46" t="str">
        <f>IF(Mängud!F116="","",Mängud!F116)</f>
        <v>3:2</v>
      </c>
      <c r="H173" s="47"/>
    </row>
    <row r="174" spans="1:8" ht="15">
      <c r="A174" s="45">
        <f>Mängud!A117</f>
        <v>216</v>
      </c>
      <c r="B174" s="45"/>
      <c r="C174" s="45">
        <f>IF(D174="","",VLOOKUP(D174,Paigutus!$D$4:$F$51,3,FALSE))</f>
        <v>3</v>
      </c>
      <c r="D174" s="46" t="str">
        <f>IF(Mängud!E117="","",Mängud!E117)</f>
        <v>Vladyslav Rybachok</v>
      </c>
      <c r="E174" s="45">
        <f>IF(F174="","",VLOOKUP(F174,Paigutus!$D$4:$F$51,3,FALSE))</f>
        <v>18</v>
      </c>
      <c r="F174" s="46" t="str">
        <f>IF(D174="","",IF(D174=Mängud!C117,Mängud!B117,Mängud!C117))</f>
        <v>Ants Hendrikson</v>
      </c>
      <c r="G174" s="46" t="str">
        <f>IF(Mängud!F117="","",Mängud!F117)</f>
        <v>3:0</v>
      </c>
      <c r="H174" s="47"/>
    </row>
    <row r="175" spans="1:8" ht="15">
      <c r="A175" s="45">
        <f>Mängud!A118</f>
        <v>217</v>
      </c>
      <c r="B175" s="45"/>
      <c r="C175" s="45">
        <f>IF(D175="","",VLOOKUP(D175,Paigutus!$D$4:$F$51,3,FALSE))</f>
        <v>4</v>
      </c>
      <c r="D175" s="46" t="str">
        <f>IF(Mängud!E118="","",Mängud!E118)</f>
        <v>Imre Korsen</v>
      </c>
      <c r="E175" s="45">
        <f>IF(F175="","",VLOOKUP(F175,Paigutus!$D$4:$F$51,3,FALSE))</f>
        <v>40</v>
      </c>
      <c r="F175" s="46" t="str">
        <f>IF(D175="","",IF(D175=Mängud!C118,Mängud!B118,Mängud!C118))</f>
        <v>Riho Strazev</v>
      </c>
      <c r="G175" s="46" t="str">
        <f>IF(Mängud!F118="","",Mängud!F118)</f>
        <v>3:2</v>
      </c>
      <c r="H175" s="47"/>
    </row>
    <row r="176" spans="1:8" ht="15">
      <c r="A176" s="45">
        <f>Mängud!A119</f>
        <v>218</v>
      </c>
      <c r="B176" s="45"/>
      <c r="C176" s="45">
        <f>IF(D176="","",VLOOKUP(D176,Paigutus!$D$4:$F$51,3,FALSE))</f>
        <v>8</v>
      </c>
      <c r="D176" s="46" t="str">
        <f>IF(Mängud!E119="","",Mängud!E119)</f>
        <v>Jaanus Lokotar</v>
      </c>
      <c r="E176" s="45">
        <f>IF(F176="","",VLOOKUP(F176,Paigutus!$D$4:$F$51,3,FALSE))</f>
        <v>11</v>
      </c>
      <c r="F176" s="46" t="str">
        <f>IF(D176="","",IF(D176=Mängud!C119,Mängud!B119,Mängud!C119))</f>
        <v>Kalju Kalda</v>
      </c>
      <c r="G176" s="46" t="str">
        <f>IF(Mängud!F119="","",Mängud!F119)</f>
        <v>3:2</v>
      </c>
      <c r="H176" s="47"/>
    </row>
    <row r="177" spans="1:8" ht="15">
      <c r="A177" s="45">
        <f>Mängud!A120</f>
        <v>219</v>
      </c>
      <c r="B177" s="45"/>
      <c r="C177" s="45">
        <f>IF(D177="","",VLOOKUP(D177,Paigutus!$D$4:$F$51,3,FALSE))</f>
        <v>31</v>
      </c>
      <c r="D177" s="46" t="str">
        <f>IF(Mängud!E120="","",Mängud!E120)</f>
        <v>Heiki Hansar</v>
      </c>
      <c r="E177" s="45">
        <f>IF(F177="","",VLOOKUP(F177,Paigutus!$D$4:$F$51,3,FALSE))</f>
        <v>35</v>
      </c>
      <c r="F177" s="46" t="str">
        <f>IF(D177="","",IF(D177=Mängud!C120,Mängud!B120,Mängud!C120))</f>
        <v>Neverly Lukas</v>
      </c>
      <c r="G177" s="46" t="str">
        <f>IF(Mängud!F120="","",Mängud!F120)</f>
        <v>3:1</v>
      </c>
      <c r="H177" s="47"/>
    </row>
    <row r="178" spans="1:8" ht="15">
      <c r="A178" s="45">
        <f>Mängud!A121</f>
        <v>220</v>
      </c>
      <c r="B178" s="45"/>
      <c r="C178" s="45">
        <f>IF(D178="","",VLOOKUP(D178,Paigutus!$D$4:$F$51,3,FALSE))</f>
        <v>33</v>
      </c>
      <c r="D178" s="46" t="str">
        <f>IF(Mängud!E121="","",Mängud!E121)</f>
        <v>Raivo Roots</v>
      </c>
      <c r="E178" s="45">
        <f>IF(F178="","",VLOOKUP(F178,Paigutus!$D$4:$F$51,3,FALSE))</f>
        <v>39</v>
      </c>
      <c r="F178" s="46" t="str">
        <f>IF(D178="","",IF(D178=Mängud!C121,Mängud!B121,Mängud!C121))</f>
        <v>Romet Rättel</v>
      </c>
      <c r="G178" s="46" t="str">
        <f>IF(Mängud!F121="","",Mängud!F121)</f>
        <v>3:1</v>
      </c>
      <c r="H178" s="47"/>
    </row>
    <row r="179" spans="1:8" ht="15">
      <c r="A179" s="45">
        <f>Mängud!A122</f>
        <v>221</v>
      </c>
      <c r="B179" s="45"/>
      <c r="C179" s="45">
        <f>IF(D179="","",VLOOKUP(D179,Paigutus!$D$4:$F$51,3,FALSE))</f>
        <v>27</v>
      </c>
      <c r="D179" s="46" t="str">
        <f>IF(Mängud!E122="","",Mängud!E122)</f>
        <v>Aili Kuldkepp</v>
      </c>
      <c r="E179" s="45">
        <f>IF(F179="","",VLOOKUP(F179,Paigutus!$D$4:$F$51,3,FALSE))</f>
        <v>23</v>
      </c>
      <c r="F179" s="46" t="str">
        <f>IF(D179="","",IF(D179=Mängud!C122,Mängud!B122,Mängud!C122))</f>
        <v>Mihhail Tšernov</v>
      </c>
      <c r="G179" s="46" t="str">
        <f>IF(Mängud!F122="","",Mängud!F122)</f>
        <v>3:1</v>
      </c>
      <c r="H179" s="47"/>
    </row>
    <row r="180" spans="1:8" ht="15">
      <c r="A180" s="45">
        <f>Mängud!A123</f>
        <v>222</v>
      </c>
      <c r="B180" s="45"/>
      <c r="C180" s="45">
        <f>IF(D180="","",VLOOKUP(D180,Paigutus!$D$4:$F$51,3,FALSE))</f>
        <v>24</v>
      </c>
      <c r="D180" s="46" t="str">
        <f>IF(Mängud!E123="","",Mängud!E123)</f>
        <v>Aleksandr Sokirjanski</v>
      </c>
      <c r="E180" s="45">
        <f>IF(F180="","",VLOOKUP(F180,Paigutus!$D$4:$F$51,3,FALSE))</f>
        <v>29</v>
      </c>
      <c r="F180" s="46" t="str">
        <f>IF(D180="","",IF(D180=Mängud!C123,Mängud!B123,Mängud!C123))</f>
        <v>Mati Türk</v>
      </c>
      <c r="G180" s="46" t="str">
        <f>IF(Mängud!F123="","",Mängud!F123)</f>
        <v>3:2</v>
      </c>
      <c r="H180" s="47"/>
    </row>
    <row r="181" spans="1:8" ht="15">
      <c r="A181" s="45">
        <f>Mängud!A124</f>
        <v>223</v>
      </c>
      <c r="B181" s="45"/>
      <c r="C181" s="45">
        <f>IF(D181="","",VLOOKUP(D181,Paigutus!$D$4:$F$51,3,FALSE))</f>
        <v>3</v>
      </c>
      <c r="D181" s="46" t="str">
        <f>IF(Mängud!E124="","",Mängud!E124)</f>
        <v>Vladyslav Rybachok</v>
      </c>
      <c r="E181" s="45">
        <f>IF(F181="","",VLOOKUP(F181,Paigutus!$D$4:$F$51,3,FALSE))</f>
        <v>7</v>
      </c>
      <c r="F181" s="46" t="str">
        <f>IF(D181="","",IF(D181=Mängud!C124,Mängud!B124,Mängud!C124))</f>
        <v>Keit Reinsalu</v>
      </c>
      <c r="G181" s="46" t="str">
        <f>IF(Mängud!F124="","",Mängud!F124)</f>
        <v>3:0</v>
      </c>
      <c r="H181" s="47"/>
    </row>
    <row r="182" spans="1:8" ht="15">
      <c r="A182" s="45">
        <f>Mängud!A125</f>
        <v>224</v>
      </c>
      <c r="B182" s="45"/>
      <c r="C182" s="45">
        <f>IF(D182="","",VLOOKUP(D182,Paigutus!$D$4:$F$51,3,FALSE))</f>
        <v>8</v>
      </c>
      <c r="D182" s="46" t="str">
        <f>IF(Mängud!E125="","",Mängud!E125)</f>
        <v>Jaanus Lokotar</v>
      </c>
      <c r="E182" s="45">
        <f>IF(F182="","",VLOOKUP(F182,Paigutus!$D$4:$F$51,3,FALSE))</f>
        <v>4</v>
      </c>
      <c r="F182" s="46" t="str">
        <f>IF(D182="","",IF(D182=Mängud!C125,Mängud!B125,Mängud!C125))</f>
        <v>Imre Korsen</v>
      </c>
      <c r="G182" s="46" t="str">
        <f>IF(Mängud!F125="","",Mängud!F125)</f>
        <v>3:0</v>
      </c>
      <c r="H182" s="47"/>
    </row>
    <row r="183" spans="1:8" ht="15">
      <c r="A183" s="45">
        <f>Mängud!A126</f>
        <v>225</v>
      </c>
      <c r="B183" s="45"/>
      <c r="C183" s="45">
        <f>IF(D183="","",VLOOKUP(D183,Paigutus!$D$4:$F$51,3,FALSE))</f>
        <v>22</v>
      </c>
      <c r="D183" s="46" t="str">
        <f>IF(Mängud!E126="","",Mängud!E126)</f>
        <v>Alex Rahuoja</v>
      </c>
      <c r="E183" s="45">
        <f>IF(F183="","",VLOOKUP(F183,Paigutus!$D$4:$F$51,3,FALSE))</f>
        <v>16</v>
      </c>
      <c r="F183" s="46" t="str">
        <f>IF(D183="","",IF(D183=Mängud!C126,Mängud!B126,Mängud!C126))</f>
        <v>Heikki Sool</v>
      </c>
      <c r="G183" s="46" t="str">
        <f>IF(Mängud!F126="","",Mängud!F126)</f>
        <v>3:2</v>
      </c>
      <c r="H183" s="47"/>
    </row>
    <row r="184" spans="1:8" ht="15">
      <c r="A184" s="45">
        <f>Mängud!A127</f>
        <v>226</v>
      </c>
      <c r="B184" s="45"/>
      <c r="C184" s="45">
        <f>IF(D184="","",VLOOKUP(D184,Paigutus!$D$4:$F$51,3,FALSE))</f>
        <v>17</v>
      </c>
      <c r="D184" s="46" t="str">
        <f>IF(Mängud!E127="","",Mängud!E127)</f>
        <v>Marika Kotka</v>
      </c>
      <c r="E184" s="45">
        <f>IF(F184="","",VLOOKUP(F184,Paigutus!$D$4:$F$51,3,FALSE))</f>
        <v>13</v>
      </c>
      <c r="F184" s="46" t="str">
        <f>IF(D184="","",IF(D184=Mängud!C127,Mängud!B127,Mängud!C127))</f>
        <v>Sandra Prikk</v>
      </c>
      <c r="G184" s="46" t="str">
        <f>IF(Mängud!F127="","",Mängud!F127)</f>
        <v>3:1</v>
      </c>
      <c r="H184" s="47"/>
    </row>
    <row r="185" spans="1:8" ht="15">
      <c r="A185" s="45">
        <f>Mängud!A128</f>
        <v>227</v>
      </c>
      <c r="B185" s="45"/>
      <c r="C185" s="45">
        <f>IF(D185="","",VLOOKUP(D185,Paigutus!$D$4:$F$51,3,FALSE))</f>
        <v>20</v>
      </c>
      <c r="D185" s="46" t="str">
        <f>IF(Mängud!E128="","",Mängud!E128)</f>
        <v>Arvi Merigan</v>
      </c>
      <c r="E185" s="45">
        <f>IF(F185="","",VLOOKUP(F185,Paigutus!$D$4:$F$51,3,FALSE))</f>
        <v>26</v>
      </c>
      <c r="F185" s="46" t="str">
        <f>IF(D185="","",IF(D185=Mängud!C128,Mängud!B128,Mängud!C128))</f>
        <v>Toomas Hansar</v>
      </c>
      <c r="G185" s="46" t="str">
        <f>IF(Mängud!F128="","",Mängud!F128)</f>
        <v>3:0</v>
      </c>
      <c r="H185" s="47"/>
    </row>
    <row r="186" spans="1:8" ht="15">
      <c r="A186" s="45">
        <f>Mängud!A129</f>
        <v>228</v>
      </c>
      <c r="B186" s="45"/>
      <c r="C186" s="45">
        <f>IF(D186="","",VLOOKUP(D186,Paigutus!$D$4:$F$51,3,FALSE))</f>
        <v>10</v>
      </c>
      <c r="D186" s="46" t="str">
        <f>IF(Mängud!E129="","",Mängud!E129)</f>
        <v>Reino Ristissaar</v>
      </c>
      <c r="E186" s="45">
        <f>IF(F186="","",VLOOKUP(F186,Paigutus!$D$4:$F$51,3,FALSE))</f>
        <v>21</v>
      </c>
      <c r="F186" s="46" t="str">
        <f>IF(D186="","",IF(D186=Mängud!C129,Mängud!B129,Mängud!C129))</f>
        <v>Enrico Kozintsev</v>
      </c>
      <c r="G186" s="46" t="str">
        <f>IF(Mängud!F129="","",Mängud!F129)</f>
        <v>3:0</v>
      </c>
      <c r="H186" s="47"/>
    </row>
    <row r="187" spans="1:8" ht="15">
      <c r="A187" s="45">
        <f>Mängud!A130</f>
        <v>229</v>
      </c>
      <c r="B187" s="45"/>
      <c r="C187" s="45">
        <f>IF(D187="","",VLOOKUP(D187,Paigutus!$D$4:$F$51,3,FALSE))</f>
        <v>14</v>
      </c>
      <c r="D187" s="46" t="str">
        <f>IF(Mängud!E130="","",Mängud!E130)</f>
        <v>Raigo Rommot</v>
      </c>
      <c r="E187" s="45">
        <f>IF(F187="","",VLOOKUP(F187,Paigutus!$D$4:$F$51,3,FALSE))</f>
        <v>9</v>
      </c>
      <c r="F187" s="46" t="str">
        <f>IF(D187="","",IF(D187=Mängud!C130,Mängud!B130,Mängud!C130))</f>
        <v>Amanda Hallik</v>
      </c>
      <c r="G187" s="46" t="str">
        <f>IF(Mängud!F130="","",Mängud!F130)</f>
        <v>3:0</v>
      </c>
      <c r="H187" s="47"/>
    </row>
    <row r="188" spans="1:8" ht="15">
      <c r="A188" s="45">
        <f>Mängud!A131</f>
        <v>230</v>
      </c>
      <c r="B188" s="45"/>
      <c r="C188" s="45">
        <f>IF(D188="","",VLOOKUP(D188,Paigutus!$D$4:$F$51,3,FALSE))</f>
        <v>15</v>
      </c>
      <c r="D188" s="46" t="str">
        <f>IF(Mängud!E131="","",Mängud!E131)</f>
        <v>Oliver Ollmann</v>
      </c>
      <c r="E188" s="45">
        <f>IF(F188="","",VLOOKUP(F188,Paigutus!$D$4:$F$51,3,FALSE))</f>
        <v>19</v>
      </c>
      <c r="F188" s="46" t="str">
        <f>IF(D188="","",IF(D188=Mängud!C131,Mängud!B131,Mängud!C131))</f>
        <v>Kristi Ernits</v>
      </c>
      <c r="G188" s="46" t="str">
        <f>IF(Mängud!F131="","",Mängud!F131)</f>
        <v>3:0</v>
      </c>
      <c r="H188" s="47"/>
    </row>
    <row r="189" spans="1:8" ht="15">
      <c r="A189" s="45">
        <f>Mängud!A132</f>
        <v>231</v>
      </c>
      <c r="B189" s="45"/>
      <c r="C189" s="45">
        <f>IF(D189="","",VLOOKUP(D189,Paigutus!$D$4:$F$51,3,FALSE))</f>
        <v>12</v>
      </c>
      <c r="D189" s="46" t="str">
        <f>IF(Mängud!E132="","",Mängud!E132)</f>
        <v>Ain Raid</v>
      </c>
      <c r="E189" s="45">
        <f>IF(F189="","",VLOOKUP(F189,Paigutus!$D$4:$F$51,3,FALSE))</f>
        <v>18</v>
      </c>
      <c r="F189" s="46" t="str">
        <f>IF(D189="","",IF(D189=Mängud!C132,Mängud!B132,Mängud!C132))</f>
        <v>Ants Hendrikson</v>
      </c>
      <c r="G189" s="46" t="str">
        <f>IF(Mängud!F132="","",Mängud!F132)</f>
        <v>3:2</v>
      </c>
      <c r="H189" s="47"/>
    </row>
    <row r="190" spans="1:8" ht="15">
      <c r="A190" s="45">
        <f>Mängud!A133</f>
        <v>232</v>
      </c>
      <c r="B190" s="45"/>
      <c r="C190" s="45">
        <f>IF(D190="","",VLOOKUP(D190,Paigutus!$D$4:$F$51,3,FALSE))</f>
        <v>11</v>
      </c>
      <c r="D190" s="46" t="str">
        <f>IF(Mängud!E133="","",Mängud!E133)</f>
        <v>Kalju Kalda</v>
      </c>
      <c r="E190" s="45">
        <f>IF(F190="","",VLOOKUP(F190,Paigutus!$D$4:$F$51,3,FALSE))</f>
        <v>40</v>
      </c>
      <c r="F190" s="46" t="str">
        <f>IF(D190="","",IF(D190=Mängud!C133,Mängud!B133,Mängud!C133))</f>
        <v>Riho Strazev</v>
      </c>
      <c r="G190" s="46" t="str">
        <f>IF(Mängud!F133="","",Mängud!F133)</f>
        <v>3:0</v>
      </c>
      <c r="H190" s="47"/>
    </row>
    <row r="191" spans="1:8" ht="15">
      <c r="A191" s="45">
        <f>Mängud!A134</f>
        <v>233</v>
      </c>
      <c r="B191" s="45"/>
      <c r="C191" s="45">
        <f>IF(D191="","",VLOOKUP(D191,Paigutus!$D$4:$F$51,3,FALSE))</f>
        <v>5</v>
      </c>
      <c r="D191" s="46" t="str">
        <f>IF(Mängud!E134="","",Mängud!E134)</f>
        <v>Heino Kruusement</v>
      </c>
      <c r="E191" s="45">
        <f>IF(F191="","",VLOOKUP(F191,Paigutus!$D$4:$F$51,3,FALSE))</f>
        <v>3</v>
      </c>
      <c r="F191" s="46" t="str">
        <f>IF(D191="","",IF(D191=Mängud!C134,Mängud!B134,Mängud!C134))</f>
        <v>Vladyslav Rybachok</v>
      </c>
      <c r="G191" s="46" t="str">
        <f>IF(Mängud!F134="","",Mängud!F134)</f>
        <v>3:1</v>
      </c>
      <c r="H191" s="47"/>
    </row>
    <row r="192" spans="1:8" ht="15">
      <c r="A192" s="45">
        <f>Mängud!A135</f>
        <v>234</v>
      </c>
      <c r="B192" s="45"/>
      <c r="C192" s="45">
        <f>IF(D192="","",VLOOKUP(D192,Paigutus!$D$4:$F$51,3,FALSE))</f>
        <v>6</v>
      </c>
      <c r="D192" s="46" t="str">
        <f>IF(Mängud!E135="","",Mängud!E135)</f>
        <v>Eduard Virkunen</v>
      </c>
      <c r="E192" s="45">
        <f>IF(F192="","",VLOOKUP(F192,Paigutus!$D$4:$F$51,3,FALSE))</f>
        <v>8</v>
      </c>
      <c r="F192" s="46" t="str">
        <f>IF(D192="","",IF(D192=Mängud!C135,Mängud!B135,Mängud!C135))</f>
        <v>Jaanus Lokotar</v>
      </c>
      <c r="G192" s="46" t="str">
        <f>IF(Mängud!F135="","",Mängud!F135)</f>
        <v>3:1</v>
      </c>
      <c r="H192" s="47"/>
    </row>
    <row r="193" spans="1:8" ht="15">
      <c r="A193" s="45">
        <f>Mängud!A136</f>
        <v>235</v>
      </c>
      <c r="B193" s="45"/>
      <c r="C193" s="45">
        <f>IF(D193="","",VLOOKUP(D193,Paigutus!$D$4:$F$51,3,FALSE))</f>
        <v>1</v>
      </c>
      <c r="D193" s="46" t="str">
        <f>IF(Mängud!E136="","",Mängud!E136)</f>
        <v>Allan Salla</v>
      </c>
      <c r="E193" s="45">
        <f>IF(F193="","",VLOOKUP(F193,Paigutus!$D$4:$F$51,3,FALSE))</f>
        <v>2</v>
      </c>
      <c r="F193" s="46" t="str">
        <f>IF(D193="","",IF(D193=Mängud!C136,Mängud!B136,Mängud!C136))</f>
        <v>Urmas Sinisalu</v>
      </c>
      <c r="G193" s="46" t="str">
        <f>IF(Mängud!F136="","",Mängud!F136)</f>
        <v>3:1</v>
      </c>
      <c r="H193" s="47"/>
    </row>
    <row r="194" spans="1:8" ht="15">
      <c r="A194" s="45">
        <f>Mängud!A137</f>
        <v>236</v>
      </c>
      <c r="B194" s="45"/>
      <c r="C194" s="45">
        <f>IF(D194="","",VLOOKUP(D194,Paigutus!$D$4:$F$51,3,FALSE))</f>
        <v>44</v>
      </c>
      <c r="D194" s="46" t="str">
        <f>IF(Mängud!E137="","",Mängud!E137)</f>
        <v>Bye Bye</v>
      </c>
      <c r="E194" s="45">
        <f>IF(F194="","",VLOOKUP(F194,Paigutus!$D$4:$F$51,3,FALSE))</f>
        <v>44</v>
      </c>
      <c r="F194" s="46" t="str">
        <f>IF(D194="","",IF(D194=Mängud!C137,Mängud!B137,Mängud!C137))</f>
        <v>Bye Bye</v>
      </c>
      <c r="G194" s="46" t="str">
        <f>IF(Mängud!F137="","",Mängud!F137)</f>
        <v>w.o.</v>
      </c>
      <c r="H194" s="47"/>
    </row>
    <row r="195" spans="1:8" ht="15">
      <c r="A195" s="45">
        <f>Mängud!A138</f>
        <v>237</v>
      </c>
      <c r="B195" s="45"/>
      <c r="C195" s="45">
        <f>IF(D195="","",VLOOKUP(D195,Paigutus!$D$4:$F$51,3,FALSE))</f>
        <v>44</v>
      </c>
      <c r="D195" s="46" t="str">
        <f>IF(Mängud!E138="","",Mängud!E138)</f>
        <v>Bye Bye</v>
      </c>
      <c r="E195" s="45">
        <f>IF(F195="","",VLOOKUP(F195,Paigutus!$D$4:$F$51,3,FALSE))</f>
        <v>44</v>
      </c>
      <c r="F195" s="46" t="str">
        <f>IF(D195="","",IF(D195=Mängud!C138,Mängud!B138,Mängud!C138))</f>
        <v>Bye Bye</v>
      </c>
      <c r="G195" s="46" t="str">
        <f>IF(Mängud!F138="","",Mängud!F138)</f>
        <v>w.o.</v>
      </c>
      <c r="H195" s="47"/>
    </row>
    <row r="196" spans="1:8" ht="15">
      <c r="A196" s="45">
        <f>Mängud!A139</f>
        <v>238</v>
      </c>
      <c r="B196" s="45"/>
      <c r="C196" s="45">
        <f>IF(D196="","",VLOOKUP(D196,Paigutus!$D$4:$F$51,3,FALSE))</f>
        <v>43</v>
      </c>
      <c r="D196" s="46" t="str">
        <f>IF(Mängud!E139="","",Mängud!E139)</f>
        <v>Larissa Lill</v>
      </c>
      <c r="E196" s="45">
        <f>IF(F196="","",VLOOKUP(F196,Paigutus!$D$4:$F$51,3,FALSE))</f>
        <v>44</v>
      </c>
      <c r="F196" s="46" t="str">
        <f>IF(D196="","",IF(D196=Mängud!C139,Mängud!B139,Mängud!C139))</f>
        <v>Bye Bye</v>
      </c>
      <c r="G196" s="46" t="str">
        <f>IF(Mängud!F139="","",Mängud!F139)</f>
        <v>w.o.</v>
      </c>
      <c r="H196" s="47"/>
    </row>
    <row r="197" spans="1:8" ht="15">
      <c r="A197" s="45">
        <f>Mängud!A140</f>
        <v>239</v>
      </c>
      <c r="B197" s="45"/>
      <c r="C197" s="45">
        <f>IF(D197="","",VLOOKUP(D197,Paigutus!$D$4:$F$51,3,FALSE))</f>
        <v>25</v>
      </c>
      <c r="D197" s="46" t="str">
        <f>IF(Mängud!E140="","",Mängud!E140)</f>
        <v>Ene Laur</v>
      </c>
      <c r="E197" s="45">
        <f>IF(F197="","",VLOOKUP(F197,Paigutus!$D$4:$F$51,3,FALSE))</f>
        <v>42</v>
      </c>
      <c r="F197" s="46" t="str">
        <f>IF(D197="","",IF(D197=Mängud!C140,Mängud!B140,Mängud!C140))</f>
        <v>Jako Lill</v>
      </c>
      <c r="G197" s="46" t="str">
        <f>IF(Mängud!F140="","",Mängud!F140)</f>
        <v>3:0</v>
      </c>
      <c r="H197" s="47"/>
    </row>
    <row r="198" spans="1:8" ht="15">
      <c r="A198" s="45">
        <f>Mängud!A141</f>
        <v>240</v>
      </c>
      <c r="B198" s="45"/>
      <c r="C198" s="45">
        <f>IF(D198="","",VLOOKUP(D198,Paigutus!$D$4:$F$51,3,FALSE))</f>
        <v>32</v>
      </c>
      <c r="D198" s="46" t="str">
        <f>IF(Mängud!E141="","",Mängud!E141)</f>
        <v>Egle Hiius</v>
      </c>
      <c r="E198" s="45">
        <f>IF(F198="","",VLOOKUP(F198,Paigutus!$D$4:$F$51,3,FALSE))</f>
        <v>38</v>
      </c>
      <c r="F198" s="46" t="str">
        <f>IF(D198="","",IF(D198=Mängud!C141,Mängud!B141,Mängud!C141))</f>
        <v>Malle Miilmann</v>
      </c>
      <c r="G198" s="46" t="str">
        <f>IF(Mängud!F141="","",Mängud!F141)</f>
        <v>3:1</v>
      </c>
      <c r="H198" s="47"/>
    </row>
    <row r="199" spans="1:8" ht="15">
      <c r="A199" s="45">
        <f>Mängud!A142</f>
        <v>241</v>
      </c>
      <c r="B199" s="45"/>
      <c r="C199" s="45">
        <f>IF(D199="","",VLOOKUP(D199,Paigutus!$D$4:$F$51,3,FALSE))</f>
        <v>34</v>
      </c>
      <c r="D199" s="46" t="str">
        <f>IF(Mängud!E142="","",Mängud!E142)</f>
        <v>Aivar Soo</v>
      </c>
      <c r="E199" s="45">
        <f>IF(F199="","",VLOOKUP(F199,Paigutus!$D$4:$F$51,3,FALSE))</f>
        <v>37</v>
      </c>
      <c r="F199" s="46" t="str">
        <f>IF(D199="","",IF(D199=Mängud!C142,Mängud!B142,Mängud!C142))</f>
        <v>Erika Seffer-müller</v>
      </c>
      <c r="G199" s="46" t="str">
        <f>IF(Mängud!F142="","",Mängud!F142)</f>
        <v>3:0</v>
      </c>
      <c r="H199" s="47"/>
    </row>
    <row r="200" spans="1:8" ht="15">
      <c r="A200" s="45">
        <f>Mängud!A143</f>
        <v>242</v>
      </c>
      <c r="B200" s="45"/>
      <c r="C200" s="45">
        <f>IF(D200="","",VLOOKUP(D200,Paigutus!$D$4:$F$51,3,FALSE))</f>
        <v>36</v>
      </c>
      <c r="D200" s="46" t="str">
        <f>IF(Mängud!E143="","",Mängud!E143)</f>
        <v>Anneli Mälksoo</v>
      </c>
      <c r="E200" s="45">
        <f>IF(F200="","",VLOOKUP(F200,Paigutus!$D$4:$F$51,3,FALSE))</f>
        <v>30</v>
      </c>
      <c r="F200" s="46" t="str">
        <f>IF(D200="","",IF(D200=Mängud!C143,Mängud!B143,Mängud!C143))</f>
        <v>Aleksander Tuhkanen</v>
      </c>
      <c r="G200" s="46" t="str">
        <f>IF(Mängud!F143="","",Mängud!F143)</f>
        <v>3:2</v>
      </c>
      <c r="H200" s="47"/>
    </row>
    <row r="201" spans="1:8" ht="15">
      <c r="A201" s="45">
        <f>Mängud!A144</f>
        <v>243</v>
      </c>
      <c r="B201" s="45"/>
      <c r="C201" s="45">
        <f>IF(D201="","",VLOOKUP(D201,Paigutus!$D$4:$F$51,3,FALSE))</f>
        <v>41</v>
      </c>
      <c r="D201" s="46" t="str">
        <f>IF(Mängud!E144="","",Mängud!E144)</f>
        <v>Andi Maasalu</v>
      </c>
      <c r="E201" s="45">
        <f>IF(F201="","",VLOOKUP(F201,Paigutus!$D$4:$F$51,3,FALSE))</f>
        <v>28</v>
      </c>
      <c r="F201" s="46" t="str">
        <f>IF(D201="","",IF(D201=Mängud!C144,Mängud!B144,Mängud!C144))</f>
        <v>Anatoli Zapunov</v>
      </c>
      <c r="G201" s="46" t="str">
        <f>IF(Mängud!F144="","",Mängud!F144)</f>
        <v>3:1</v>
      </c>
      <c r="H201" s="47"/>
    </row>
    <row r="202" spans="1:8" ht="15">
      <c r="A202" s="45">
        <f>Mängud!A145</f>
        <v>244</v>
      </c>
      <c r="B202" s="45"/>
      <c r="C202" s="45">
        <f>IF(D202="","",VLOOKUP(D202,Paigutus!$D$4:$F$51,3,FALSE))</f>
        <v>39</v>
      </c>
      <c r="D202" s="46" t="str">
        <f>IF(Mängud!E145="","",Mängud!E145)</f>
        <v>Romet Rättel</v>
      </c>
      <c r="E202" s="45">
        <f>IF(F202="","",VLOOKUP(F202,Paigutus!$D$4:$F$51,3,FALSE))</f>
        <v>35</v>
      </c>
      <c r="F202" s="46" t="str">
        <f>IF(D202="","",IF(D202=Mängud!C145,Mängud!B145,Mängud!C145))</f>
        <v>Neverly Lukas</v>
      </c>
      <c r="G202" s="46" t="str">
        <f>IF(Mängud!F145="","",Mängud!F145)</f>
        <v>3:2</v>
      </c>
      <c r="H202" s="47"/>
    </row>
    <row r="203" spans="1:8" ht="15">
      <c r="A203" s="45">
        <f>Mängud!A146</f>
        <v>245</v>
      </c>
      <c r="B203" s="45"/>
      <c r="C203" s="45">
        <f>IF(D203="","",VLOOKUP(D203,Paigutus!$D$4:$F$51,3,FALSE))</f>
        <v>31</v>
      </c>
      <c r="D203" s="46" t="str">
        <f>IF(Mängud!E146="","",Mängud!E146)</f>
        <v>Heiki Hansar</v>
      </c>
      <c r="E203" s="45">
        <f>IF(F203="","",VLOOKUP(F203,Paigutus!$D$4:$F$51,3,FALSE))</f>
        <v>33</v>
      </c>
      <c r="F203" s="46" t="str">
        <f>IF(D203="","",IF(D203=Mängud!C146,Mängud!B146,Mängud!C146))</f>
        <v>Raivo Roots</v>
      </c>
      <c r="G203" s="46" t="str">
        <f>IF(Mängud!F146="","",Mängud!F146)</f>
        <v>3:1</v>
      </c>
      <c r="H203" s="47"/>
    </row>
    <row r="204" spans="1:8" ht="15">
      <c r="A204" s="45">
        <f>Mängud!A147</f>
        <v>246</v>
      </c>
      <c r="B204" s="45"/>
      <c r="C204" s="45">
        <f>IF(D204="","",VLOOKUP(D204,Paigutus!$D$4:$F$51,3,FALSE))</f>
        <v>29</v>
      </c>
      <c r="D204" s="46" t="str">
        <f>IF(Mängud!E147="","",Mängud!E147)</f>
        <v>Mati Türk</v>
      </c>
      <c r="E204" s="45">
        <f>IF(F204="","",VLOOKUP(F204,Paigutus!$D$4:$F$51,3,FALSE))</f>
        <v>23</v>
      </c>
      <c r="F204" s="46" t="str">
        <f>IF(D204="","",IF(D204=Mängud!C147,Mängud!B147,Mängud!C147))</f>
        <v>Mihhail Tšernov</v>
      </c>
      <c r="G204" s="46" t="str">
        <f>IF(Mängud!F147="","",Mängud!F147)</f>
        <v>3:0</v>
      </c>
      <c r="H204" s="47"/>
    </row>
    <row r="205" spans="1:8" ht="15">
      <c r="A205" s="45">
        <f>Mängud!A148</f>
        <v>247</v>
      </c>
      <c r="B205" s="45"/>
      <c r="C205" s="45">
        <f>IF(D205="","",VLOOKUP(D205,Paigutus!$D$4:$F$51,3,FALSE))</f>
        <v>24</v>
      </c>
      <c r="D205" s="46" t="str">
        <f>IF(Mängud!E148="","",Mängud!E148)</f>
        <v>Aleksandr Sokirjanski</v>
      </c>
      <c r="E205" s="45">
        <f>IF(F205="","",VLOOKUP(F205,Paigutus!$D$4:$F$51,3,FALSE))</f>
        <v>27</v>
      </c>
      <c r="F205" s="46" t="str">
        <f>IF(D205="","",IF(D205=Mängud!C148,Mängud!B148,Mängud!C148))</f>
        <v>Aili Kuldkepp</v>
      </c>
      <c r="G205" s="46" t="str">
        <f>IF(Mängud!F148="","",Mängud!F148)</f>
        <v>3:2</v>
      </c>
      <c r="H205" s="47"/>
    </row>
    <row r="206" spans="1:8" ht="15">
      <c r="A206" s="45">
        <f>Mängud!A149</f>
        <v>248</v>
      </c>
      <c r="B206" s="45"/>
      <c r="C206" s="45">
        <f>IF(D206="","",VLOOKUP(D206,Paigutus!$D$4:$F$51,3,FALSE))</f>
        <v>13</v>
      </c>
      <c r="D206" s="46" t="str">
        <f>IF(Mängud!E149="","",Mängud!E149)</f>
        <v>Sandra Prikk</v>
      </c>
      <c r="E206" s="45">
        <f>IF(F206="","",VLOOKUP(F206,Paigutus!$D$4:$F$51,3,FALSE))</f>
        <v>16</v>
      </c>
      <c r="F206" s="46" t="str">
        <f>IF(D206="","",IF(D206=Mängud!C149,Mängud!B149,Mängud!C149))</f>
        <v>Heikki Sool</v>
      </c>
      <c r="G206" s="46" t="str">
        <f>IF(Mängud!F149="","",Mängud!F149)</f>
        <v>w.o.</v>
      </c>
      <c r="H206" s="47"/>
    </row>
    <row r="207" spans="1:8" ht="15">
      <c r="A207" s="45">
        <f>Mängud!A150</f>
        <v>249</v>
      </c>
      <c r="B207" s="45"/>
      <c r="C207" s="45">
        <f>IF(D207="","",VLOOKUP(D207,Paigutus!$D$4:$F$51,3,FALSE))</f>
        <v>22</v>
      </c>
      <c r="D207" s="46" t="str">
        <f>IF(Mängud!E150="","",Mängud!E150)</f>
        <v>Alex Rahuoja</v>
      </c>
      <c r="E207" s="45">
        <f>IF(F207="","",VLOOKUP(F207,Paigutus!$D$4:$F$51,3,FALSE))</f>
        <v>17</v>
      </c>
      <c r="F207" s="46" t="str">
        <f>IF(D207="","",IF(D207=Mängud!C150,Mängud!B150,Mängud!C150))</f>
        <v>Marika Kotka</v>
      </c>
      <c r="G207" s="46" t="str">
        <f>IF(Mängud!F150="","",Mängud!F150)</f>
        <v>3:0</v>
      </c>
      <c r="H207" s="47"/>
    </row>
    <row r="208" spans="1:8" ht="15">
      <c r="A208" s="45">
        <f>Mängud!A151</f>
        <v>250</v>
      </c>
      <c r="B208" s="45"/>
      <c r="C208" s="45">
        <f>IF(D208="","",VLOOKUP(D208,Paigutus!$D$4:$F$51,3,FALSE))</f>
        <v>26</v>
      </c>
      <c r="D208" s="46" t="str">
        <f>IF(Mängud!E151="","",Mängud!E151)</f>
        <v>Toomas Hansar</v>
      </c>
      <c r="E208" s="45">
        <f>IF(F208="","",VLOOKUP(F208,Paigutus!$D$4:$F$51,3,FALSE))</f>
        <v>21</v>
      </c>
      <c r="F208" s="46" t="str">
        <f>IF(D208="","",IF(D208=Mängud!C151,Mängud!B151,Mängud!C151))</f>
        <v>Enrico Kozintsev</v>
      </c>
      <c r="G208" s="46" t="str">
        <f>IF(Mängud!F151="","",Mängud!F151)</f>
        <v>3:2</v>
      </c>
      <c r="H208" s="47"/>
    </row>
    <row r="209" spans="1:8" ht="15">
      <c r="A209" s="45">
        <f>Mängud!A152</f>
        <v>251</v>
      </c>
      <c r="B209" s="45"/>
      <c r="C209" s="45">
        <f>IF(D209="","",VLOOKUP(D209,Paigutus!$D$4:$F$51,3,FALSE))</f>
        <v>10</v>
      </c>
      <c r="D209" s="46" t="str">
        <f>IF(Mängud!E152="","",Mängud!E152)</f>
        <v>Reino Ristissaar</v>
      </c>
      <c r="E209" s="45">
        <f>IF(F209="","",VLOOKUP(F209,Paigutus!$D$4:$F$51,3,FALSE))</f>
        <v>20</v>
      </c>
      <c r="F209" s="46" t="str">
        <f>IF(D209="","",IF(D209=Mängud!C152,Mängud!B152,Mängud!C152))</f>
        <v>Arvi Merigan</v>
      </c>
      <c r="G209" s="46" t="str">
        <f>IF(Mängud!F152="","",Mängud!F152)</f>
        <v>3:0</v>
      </c>
      <c r="H209" s="47"/>
    </row>
    <row r="210" spans="1:8" ht="15">
      <c r="A210" s="45">
        <f>Mängud!A153</f>
        <v>252</v>
      </c>
      <c r="B210" s="45"/>
      <c r="C210" s="45">
        <f>IF(D210="","",VLOOKUP(D210,Paigutus!$D$4:$F$51,3,FALSE))</f>
        <v>9</v>
      </c>
      <c r="D210" s="46" t="str">
        <f>IF(Mängud!E153="","",Mängud!E153)</f>
        <v>Amanda Hallik</v>
      </c>
      <c r="E210" s="45">
        <f>IF(F210="","",VLOOKUP(F210,Paigutus!$D$4:$F$51,3,FALSE))</f>
        <v>19</v>
      </c>
      <c r="F210" s="46" t="str">
        <f>IF(D210="","",IF(D210=Mängud!C153,Mängud!B153,Mängud!C153))</f>
        <v>Kristi Ernits</v>
      </c>
      <c r="G210" s="46" t="str">
        <f>IF(Mängud!F153="","",Mängud!F153)</f>
        <v>3:1</v>
      </c>
      <c r="H210" s="47"/>
    </row>
    <row r="211" spans="1:8" ht="15">
      <c r="A211" s="45">
        <f>Mängud!A154</f>
        <v>253</v>
      </c>
      <c r="B211" s="45"/>
      <c r="C211" s="45">
        <f>IF(D211="","",VLOOKUP(D211,Paigutus!$D$4:$F$51,3,FALSE))</f>
        <v>14</v>
      </c>
      <c r="D211" s="46" t="str">
        <f>IF(Mängud!E154="","",Mängud!E154)</f>
        <v>Raigo Rommot</v>
      </c>
      <c r="E211" s="45">
        <f>IF(F211="","",VLOOKUP(F211,Paigutus!$D$4:$F$51,3,FALSE))</f>
        <v>15</v>
      </c>
      <c r="F211" s="46" t="str">
        <f>IF(D211="","",IF(D211=Mängud!C154,Mängud!B154,Mängud!C154))</f>
        <v>Oliver Ollmann</v>
      </c>
      <c r="G211" s="46" t="str">
        <f>IF(Mängud!F154="","",Mängud!F154)</f>
        <v>3:1</v>
      </c>
      <c r="H211" s="47"/>
    </row>
    <row r="212" spans="1:8" ht="15">
      <c r="A212" s="45">
        <f>Mängud!A155</f>
        <v>254</v>
      </c>
      <c r="B212" s="45"/>
      <c r="C212" s="45">
        <f>IF(D212="","",VLOOKUP(D212,Paigutus!$D$4:$F$51,3,FALSE))</f>
        <v>18</v>
      </c>
      <c r="D212" s="46" t="str">
        <f>IF(Mängud!E155="","",Mängud!E155)</f>
        <v>Ants Hendrikson</v>
      </c>
      <c r="E212" s="45">
        <f>IF(F212="","",VLOOKUP(F212,Paigutus!$D$4:$F$51,3,FALSE))</f>
        <v>40</v>
      </c>
      <c r="F212" s="46" t="str">
        <f>IF(D212="","",IF(D212=Mängud!C155,Mängud!B155,Mängud!C155))</f>
        <v>Riho Strazev</v>
      </c>
      <c r="G212" s="46" t="str">
        <f>IF(Mängud!F155="","",Mängud!F155)</f>
        <v>3:2</v>
      </c>
      <c r="H212" s="47"/>
    </row>
    <row r="213" spans="1:8" ht="15">
      <c r="A213" s="45">
        <f>Mängud!A156</f>
        <v>255</v>
      </c>
      <c r="B213" s="45"/>
      <c r="C213" s="45">
        <f>IF(D213="","",VLOOKUP(D213,Paigutus!$D$4:$F$51,3,FALSE))</f>
        <v>12</v>
      </c>
      <c r="D213" s="46" t="str">
        <f>IF(Mängud!E156="","",Mängud!E156)</f>
        <v>Ain Raid</v>
      </c>
      <c r="E213" s="45">
        <f>IF(F213="","",VLOOKUP(F213,Paigutus!$D$4:$F$51,3,FALSE))</f>
        <v>11</v>
      </c>
      <c r="F213" s="46" t="str">
        <f>IF(D213="","",IF(D213=Mängud!C156,Mängud!B156,Mängud!C156))</f>
        <v>Kalju Kalda</v>
      </c>
      <c r="G213" s="46" t="str">
        <f>IF(Mängud!F156="","",Mängud!F156)</f>
        <v>3:1</v>
      </c>
      <c r="H213" s="47"/>
    </row>
    <row r="214" spans="1:8" ht="15">
      <c r="A214" s="45">
        <f>Mängud!A157</f>
        <v>256</v>
      </c>
      <c r="B214" s="45"/>
      <c r="C214" s="45">
        <f>IF(D214="","",VLOOKUP(D214,Paigutus!$D$4:$F$51,3,FALSE))</f>
        <v>7</v>
      </c>
      <c r="D214" s="46" t="str">
        <f>IF(Mängud!E157="","",Mängud!E157)</f>
        <v>Keit Reinsalu</v>
      </c>
      <c r="E214" s="45">
        <f>IF(F214="","",VLOOKUP(F214,Paigutus!$D$4:$F$51,3,FALSE))</f>
        <v>4</v>
      </c>
      <c r="F214" s="46" t="str">
        <f>IF(D214="","",IF(D214=Mängud!C157,Mängud!B157,Mängud!C157))</f>
        <v>Imre Korsen</v>
      </c>
      <c r="G214" s="46" t="str">
        <f>IF(Mängud!F157="","",Mängud!F157)</f>
        <v>3:2</v>
      </c>
      <c r="H214" s="47"/>
    </row>
    <row r="215" spans="1:8" ht="15">
      <c r="A215" s="45">
        <f>Mängud!A158</f>
        <v>257</v>
      </c>
      <c r="B215" s="45"/>
      <c r="C215" s="45">
        <f>IF(D215="","",VLOOKUP(D215,Paigutus!$D$4:$F$51,3,FALSE))</f>
        <v>3</v>
      </c>
      <c r="D215" s="46" t="str">
        <f>IF(Mängud!E158="","",Mängud!E158)</f>
        <v>Vladyslav Rybachok</v>
      </c>
      <c r="E215" s="45">
        <f>IF(F215="","",VLOOKUP(F215,Paigutus!$D$4:$F$51,3,FALSE))</f>
        <v>8</v>
      </c>
      <c r="F215" s="46" t="str">
        <f>IF(D215="","",IF(D215=Mängud!C158,Mängud!B158,Mängud!C158))</f>
        <v>Jaanus Lokotar</v>
      </c>
      <c r="G215" s="46" t="str">
        <f>IF(Mängud!F158="","",Mängud!F158)</f>
        <v>3:2</v>
      </c>
      <c r="H215" s="47"/>
    </row>
    <row r="216" spans="1:8" ht="15">
      <c r="A216" s="45">
        <f>Mängud!A159</f>
        <v>258</v>
      </c>
      <c r="B216" s="45"/>
      <c r="C216" s="45">
        <f>IF(D216="","",VLOOKUP(D216,Paigutus!$D$4:$F$51,3,FALSE))</f>
        <v>5</v>
      </c>
      <c r="D216" s="46" t="str">
        <f>IF(Mängud!E159="","",Mängud!E159)</f>
        <v>Heino Kruusement</v>
      </c>
      <c r="E216" s="45">
        <f>IF(F216="","",VLOOKUP(F216,Paigutus!$D$4:$F$51,3,FALSE))</f>
        <v>6</v>
      </c>
      <c r="F216" s="46" t="str">
        <f>IF(D216="","",IF(D216=Mängud!C159,Mängud!B159,Mängud!C159))</f>
        <v>Eduard Virkunen</v>
      </c>
      <c r="G216" s="46" t="str">
        <f>IF(Mängud!F159="","",Mängud!F159)</f>
        <v>3:1</v>
      </c>
      <c r="H216" s="47"/>
    </row>
  </sheetData>
  <sheetProtection sheet="1" objects="1" scenarios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2"/>
  <ignoredErrors>
    <ignoredError sqref="B10:D10 F60:G216 D23:D57 D11:D16 D18:D19 F59:G59" unlockedFormula="1"/>
    <ignoredError sqref="D59:D216" formula="1" unlocked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Kasutaja</cp:lastModifiedBy>
  <cp:lastPrinted>2023-12-09T10:40:37Z</cp:lastPrinted>
  <dcterms:created xsi:type="dcterms:W3CDTF">2011-03-21T11:56:22Z</dcterms:created>
  <dcterms:modified xsi:type="dcterms:W3CDTF">2023-12-09T13:54:03Z</dcterms:modified>
  <cp:category/>
  <cp:version/>
  <cp:contentType/>
  <cp:contentStatus/>
</cp:coreProperties>
</file>