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944" tabRatio="914" activeTab="12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Kohad_49-64" sheetId="6" r:id="rId6"/>
    <sheet name="Kohad_65-68" sheetId="7" r:id="rId7"/>
    <sheet name="Kohad_69-88" sheetId="8" r:id="rId8"/>
    <sheet name="Kohad_89-96" sheetId="9" r:id="rId9"/>
    <sheet name="Mängud" sheetId="10" r:id="rId10"/>
    <sheet name="Lõppjärjestus" sheetId="11" r:id="rId11"/>
    <sheet name="Protokoll" sheetId="12" r:id="rId12"/>
    <sheet name="Reitinguks" sheetId="13" r:id="rId13"/>
  </sheets>
  <definedNames>
    <definedName name="_xlnm._FilterDatabase" localSheetId="10" hidden="1">'Lõppjärjestus'!$C$1:$D$97</definedName>
  </definedNames>
  <calcPr fullCalcOnLoad="1"/>
</workbook>
</file>

<file path=xl/sharedStrings.xml><?xml version="1.0" encoding="utf-8"?>
<sst xmlns="http://schemas.openxmlformats.org/spreadsheetml/2006/main" count="1375" uniqueCount="471">
  <si>
    <t>Jrk.</t>
  </si>
  <si>
    <t>Eesnimi</t>
  </si>
  <si>
    <t>Nimi</t>
  </si>
  <si>
    <t>Nimi kokku</t>
  </si>
  <si>
    <t>ID</t>
  </si>
  <si>
    <t>ELTLID</t>
  </si>
  <si>
    <t>Eesti Lauatenniseliit</t>
  </si>
  <si>
    <t>Tulemused kinnitab:</t>
  </si>
  <si>
    <t>ESTONIAN TABLE TENNIS ASSOCIATION</t>
  </si>
  <si>
    <t>Kohtuniku nimi</t>
  </si>
  <si>
    <t>I POOLFINAAL</t>
  </si>
  <si>
    <t>II POOLFINAAL</t>
  </si>
  <si>
    <t>FINAAL</t>
  </si>
  <si>
    <t>1.</t>
  </si>
  <si>
    <t>2.</t>
  </si>
  <si>
    <t>MIINUSRING</t>
  </si>
  <si>
    <t>65-96</t>
  </si>
  <si>
    <t>49-64</t>
  </si>
  <si>
    <t>33-48</t>
  </si>
  <si>
    <t>25-32</t>
  </si>
  <si>
    <t>17-24</t>
  </si>
  <si>
    <t>3.-6.</t>
  </si>
  <si>
    <t>13-16</t>
  </si>
  <si>
    <t>9-12</t>
  </si>
  <si>
    <t>7-8</t>
  </si>
  <si>
    <t>KOHAMÄNGUD 3. - 32.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</si>
  <si>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</si>
  <si>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</si>
  <si>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</si>
  <si>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</si>
  <si>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</si>
  <si>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</si>
  <si>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</si>
  <si>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</si>
  <si>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</si>
  <si>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</si>
  <si>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</si>
  <si>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</si>
  <si>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</si>
  <si>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</si>
  <si>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19.</t>
  </si>
  <si>
    <t>20.</t>
  </si>
  <si>
    <t>17.</t>
  </si>
  <si>
    <t>18.</t>
  </si>
  <si>
    <t>21.</t>
  </si>
  <si>
    <t>22.</t>
  </si>
  <si>
    <t>23.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</si>
  <si>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</si>
  <si>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</si>
  <si>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</si>
  <si>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</si>
  <si>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</si>
  <si>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</si>
  <si>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</si>
  <si>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</si>
  <si>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</si>
  <si>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KOHAMÄNGUD 33.- 48.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</si>
  <si>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</si>
  <si>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</si>
  <si>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</si>
  <si>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</si>
  <si>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</si>
  <si>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</si>
  <si>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</si>
  <si>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</si>
  <si>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</si>
  <si>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</si>
  <si>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</si>
  <si>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</si>
  <si>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</si>
  <si>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</si>
  <si>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</si>
  <si>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</si>
  <si>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KOHAMÄNGUD 49.- 64.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</si>
  <si>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</si>
  <si>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</si>
  <si>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</si>
  <si>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</si>
  <si>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</si>
  <si>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</si>
  <si>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</si>
  <si>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</si>
  <si>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</si>
  <si>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</si>
  <si>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</si>
  <si>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</si>
  <si>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60.</t>
  </si>
  <si>
    <t>62.</t>
  </si>
  <si>
    <t>63.</t>
  </si>
  <si>
    <t>64.</t>
  </si>
  <si>
    <t>KOHAMÄNGUD 65.- 68.</t>
  </si>
  <si>
    <t>65.</t>
  </si>
  <si>
    <t>66.</t>
  </si>
  <si>
    <t>67.</t>
  </si>
  <si>
    <t>68.</t>
  </si>
  <si>
    <t>KOHAMÄNGUD 69.- 88.</t>
  </si>
  <si>
    <t>69.</t>
  </si>
  <si>
    <t>71.</t>
  </si>
  <si>
    <t>70.</t>
  </si>
  <si>
    <t>72.</t>
  </si>
  <si>
    <t>73.</t>
  </si>
  <si>
    <t>74.</t>
  </si>
  <si>
    <t>75.</t>
  </si>
  <si>
    <t>77.</t>
  </si>
  <si>
    <t>76.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</si>
  <si>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</si>
  <si>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</si>
  <si>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</si>
  <si>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</si>
  <si>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</si>
  <si>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</si>
  <si>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</si>
  <si>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</si>
  <si>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</si>
  <si>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86.</t>
  </si>
  <si>
    <t>88.</t>
  </si>
  <si>
    <t>KOHAMÄNGUD 89.- 96.</t>
  </si>
  <si>
    <t>89.</t>
  </si>
  <si>
    <t>90.</t>
  </si>
  <si>
    <t>91.</t>
  </si>
  <si>
    <t>92.</t>
  </si>
  <si>
    <t>93.</t>
  </si>
  <si>
    <t>94.</t>
  </si>
  <si>
    <t>95.</t>
  </si>
  <si>
    <t>96.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</si>
  <si>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</si>
  <si>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</si>
  <si>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</si>
  <si>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</si>
  <si>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</si>
  <si>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</si>
  <si>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</si>
  <si>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</si>
  <si>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</si>
  <si>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</si>
  <si>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</si>
  <si>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w.o.</t>
  </si>
  <si>
    <t>2:0</t>
  </si>
  <si>
    <t>2:1</t>
  </si>
  <si>
    <t>4:0</t>
  </si>
  <si>
    <t>4:1</t>
  </si>
  <si>
    <t>4:2</t>
  </si>
  <si>
    <t>4:3</t>
  </si>
  <si>
    <t>trüki 1 ja 2</t>
  </si>
  <si>
    <t>kõik</t>
  </si>
  <si>
    <t>veerand1</t>
  </si>
  <si>
    <t>veerand2</t>
  </si>
  <si>
    <t>veerand3</t>
  </si>
  <si>
    <t>veerand4</t>
  </si>
  <si>
    <t>Poolfinaal</t>
  </si>
  <si>
    <t>Finaal</t>
  </si>
  <si>
    <t>95.-96.</t>
  </si>
  <si>
    <t>93.-94.</t>
  </si>
  <si>
    <t>91.-92.</t>
  </si>
  <si>
    <t>89.-90.</t>
  </si>
  <si>
    <t>87.-88.</t>
  </si>
  <si>
    <t>85.-86.</t>
  </si>
  <si>
    <t>83.-84.</t>
  </si>
  <si>
    <t>81.-82.</t>
  </si>
  <si>
    <t>79.-80.</t>
  </si>
  <si>
    <t>77.-78.</t>
  </si>
  <si>
    <t>75.-76.</t>
  </si>
  <si>
    <t>73.-74.</t>
  </si>
  <si>
    <t>71.-72.</t>
  </si>
  <si>
    <t>69.-70.</t>
  </si>
  <si>
    <t>67.-68.</t>
  </si>
  <si>
    <t>65.-66.</t>
  </si>
  <si>
    <t>63.-64.</t>
  </si>
  <si>
    <t>61.-62.</t>
  </si>
  <si>
    <t>59.-60.</t>
  </si>
  <si>
    <t>57.-58.</t>
  </si>
  <si>
    <t>55.-56.</t>
  </si>
  <si>
    <t>53.-54.</t>
  </si>
  <si>
    <t>51.-52.</t>
  </si>
  <si>
    <t>49.-50.</t>
  </si>
  <si>
    <t>47.-48.</t>
  </si>
  <si>
    <t>45.-46.</t>
  </si>
  <si>
    <t>43.-44</t>
  </si>
  <si>
    <t>41.-42</t>
  </si>
  <si>
    <t>39.-40.</t>
  </si>
  <si>
    <t>37.-38.</t>
  </si>
  <si>
    <t>35.-36.</t>
  </si>
  <si>
    <t>33.-34.</t>
  </si>
  <si>
    <t>31.-32.</t>
  </si>
  <si>
    <t>29.-30.</t>
  </si>
  <si>
    <t>27.-28.</t>
  </si>
  <si>
    <t>25.-26.</t>
  </si>
  <si>
    <t>23.-24.</t>
  </si>
  <si>
    <t>21.-22.</t>
  </si>
  <si>
    <t>19.-20.</t>
  </si>
  <si>
    <t>17.-18.</t>
  </si>
  <si>
    <t>15.-16.</t>
  </si>
  <si>
    <t>13.-14.</t>
  </si>
  <si>
    <t>11.-12.</t>
  </si>
  <si>
    <t>9.-10.</t>
  </si>
  <si>
    <t>7.-8.</t>
  </si>
  <si>
    <t>5.-6.</t>
  </si>
  <si>
    <t>3.-4.</t>
  </si>
  <si>
    <t>Koht</t>
  </si>
  <si>
    <t>Mängija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</si>
  <si>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</si>
  <si>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</si>
  <si>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</si>
  <si>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</si>
  <si>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</si>
  <si>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</si>
  <si>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</si>
  <si>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</si>
  <si>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</si>
  <si>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</si>
  <si>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</si>
  <si>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</si>
  <si>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</si>
  <si>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PERENIMI</t>
  </si>
  <si>
    <t>EESNIMI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</si>
  <si>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</si>
  <si>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</si>
  <si>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</si>
  <si>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</si>
  <si>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</si>
  <si>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</si>
  <si>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</si>
  <si>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</si>
  <si>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PLUSSRING</t>
  </si>
  <si>
    <t>Kohad</t>
  </si>
  <si>
    <t>PLUSSRING (1. leht)</t>
  </si>
  <si>
    <t>MIINUSRING (1. leht)</t>
  </si>
  <si>
    <t>MIINUSRING (2. leht)</t>
  </si>
  <si>
    <t>KOHAD 3. - 32.</t>
  </si>
  <si>
    <t>KOHAD 33.- 48.</t>
  </si>
  <si>
    <t>KOHAD 49.- 64.</t>
  </si>
  <si>
    <t>KOHAD 65.- 68.</t>
  </si>
  <si>
    <t>KOHAD 69.- 88.</t>
  </si>
  <si>
    <t>KOHAD 89.- 96.</t>
  </si>
  <si>
    <t>trüki 1</t>
  </si>
  <si>
    <t>PLUSSRING (2. leht)</t>
  </si>
  <si>
    <t>Vanusegrupp</t>
  </si>
  <si>
    <t>Kohalik</t>
  </si>
  <si>
    <t>Liisi</t>
  </si>
  <si>
    <t>Vellner</t>
  </si>
  <si>
    <t>Liisi Vellner</t>
  </si>
  <si>
    <t>Allar</t>
  </si>
  <si>
    <t>Allar Vellner</t>
  </si>
  <si>
    <t>Kuido</t>
  </si>
  <si>
    <t>Põder</t>
  </si>
  <si>
    <t>Kuido Põder</t>
  </si>
  <si>
    <t>Allan</t>
  </si>
  <si>
    <t>Salla</t>
  </si>
  <si>
    <t>Allan Salla</t>
  </si>
  <si>
    <t>Timo</t>
  </si>
  <si>
    <t>Teras</t>
  </si>
  <si>
    <t>Timo Teras</t>
  </si>
  <si>
    <t>Andres</t>
  </si>
  <si>
    <t>Somer</t>
  </si>
  <si>
    <t>Andres Somer</t>
  </si>
  <si>
    <t>Taavi</t>
  </si>
  <si>
    <t>Raidmets</t>
  </si>
  <si>
    <t>Taavi Raidmets</t>
  </si>
  <si>
    <t>Kai</t>
  </si>
  <si>
    <t>Thornbech</t>
  </si>
  <si>
    <t>Kai Thornbech</t>
  </si>
  <si>
    <t>Aimar</t>
  </si>
  <si>
    <t>Välja</t>
  </si>
  <si>
    <t>Aimar Välja</t>
  </si>
  <si>
    <t>Urmas</t>
  </si>
  <si>
    <t>Sinisalu</t>
  </si>
  <si>
    <t>Urmas Sinisalu</t>
  </si>
  <si>
    <t>Katrin-riina</t>
  </si>
  <si>
    <t>Hanson</t>
  </si>
  <si>
    <t>Katrin-riina Hanson</t>
  </si>
  <si>
    <t>Vladyslav</t>
  </si>
  <si>
    <t>Rybachok</t>
  </si>
  <si>
    <t>Vladyslav Rybachok</t>
  </si>
  <si>
    <t>Heino</t>
  </si>
  <si>
    <t>Kruusement</t>
  </si>
  <si>
    <t>Heino Kruusement</t>
  </si>
  <si>
    <t>Veiko</t>
  </si>
  <si>
    <t>Ristissaar</t>
  </si>
  <si>
    <t>Veiko Ristissaar</t>
  </si>
  <si>
    <t>Imre</t>
  </si>
  <si>
    <t>Korsen</t>
  </si>
  <si>
    <t>Imre Korsen</t>
  </si>
  <si>
    <t>Eduard</t>
  </si>
  <si>
    <t>Virkunen</t>
  </si>
  <si>
    <t>Eduard Virkunen</t>
  </si>
  <si>
    <t>Keit</t>
  </si>
  <si>
    <t>Reinsalu</t>
  </si>
  <si>
    <t>Keit Reinsalu</t>
  </si>
  <si>
    <t>Grigori</t>
  </si>
  <si>
    <t>Maltizov</t>
  </si>
  <si>
    <t>Grigori Maltizov</t>
  </si>
  <si>
    <t>Jaanus</t>
  </si>
  <si>
    <t>Lokotar</t>
  </si>
  <si>
    <t>Jaanus Lokotar</t>
  </si>
  <si>
    <t>Väino</t>
  </si>
  <si>
    <t>Nüüd</t>
  </si>
  <si>
    <t>Väino Nüüd</t>
  </si>
  <si>
    <t>Mart</t>
  </si>
  <si>
    <t>Vaarpu</t>
  </si>
  <si>
    <t>Mart Vaarpu</t>
  </si>
  <si>
    <t>Lauri</t>
  </si>
  <si>
    <t>Ulla</t>
  </si>
  <si>
    <t>Lauri Ulla</t>
  </si>
  <si>
    <t>Kalju</t>
  </si>
  <si>
    <t>Kalda</t>
  </si>
  <si>
    <t>Kalju Kalda</t>
  </si>
  <si>
    <t>Kalle</t>
  </si>
  <si>
    <t>Kuuspalu</t>
  </si>
  <si>
    <t>Kalle Kuuspalu</t>
  </si>
  <si>
    <t>Ain</t>
  </si>
  <si>
    <t>Raid</t>
  </si>
  <si>
    <t>Ain Raid</t>
  </si>
  <si>
    <t>Reino</t>
  </si>
  <si>
    <t>Reino Ristissaar</t>
  </si>
  <si>
    <t>Oliver</t>
  </si>
  <si>
    <t>Ollmann</t>
  </si>
  <si>
    <t>Oliver Ollmann</t>
  </si>
  <si>
    <t>Lampe</t>
  </si>
  <si>
    <t>Andres Lampe</t>
  </si>
  <si>
    <t>Alvar</t>
  </si>
  <si>
    <t>Oviir</t>
  </si>
  <si>
    <t>Alvar Oviir</t>
  </si>
  <si>
    <t>Marika</t>
  </si>
  <si>
    <t>Kotka</t>
  </si>
  <si>
    <t>Marika Kotka</t>
  </si>
  <si>
    <t>Sten</t>
  </si>
  <si>
    <t>Toomla</t>
  </si>
  <si>
    <t>Sten Toomla</t>
  </si>
  <si>
    <t>Vootele</t>
  </si>
  <si>
    <t>Vaher</t>
  </si>
  <si>
    <t>Vootele Vaher</t>
  </si>
  <si>
    <t>Ats</t>
  </si>
  <si>
    <t>Kallais</t>
  </si>
  <si>
    <t>Ats Kallais</t>
  </si>
  <si>
    <t>Nasir</t>
  </si>
  <si>
    <t>Kalju Nasir</t>
  </si>
  <si>
    <t>Raigo</t>
  </si>
  <si>
    <t>Rommot</t>
  </si>
  <si>
    <t>Raigo Rommot</t>
  </si>
  <si>
    <t>Uno</t>
  </si>
  <si>
    <t>Ridal</t>
  </si>
  <si>
    <t>Uno Ridal</t>
  </si>
  <si>
    <t>Heikki</t>
  </si>
  <si>
    <t>Sool</t>
  </si>
  <si>
    <t>Heikki Sool</t>
  </si>
  <si>
    <t>Piret</t>
  </si>
  <si>
    <t>Kummel</t>
  </si>
  <si>
    <t>Piret Kummel</t>
  </si>
  <si>
    <t>Miku</t>
  </si>
  <si>
    <t>Taavi Miku</t>
  </si>
  <si>
    <t>Alex</t>
  </si>
  <si>
    <t>Rahuoja</t>
  </si>
  <si>
    <t>Alex Rahuoja</t>
  </si>
  <si>
    <t>Arvi</t>
  </si>
  <si>
    <t>Merigan</t>
  </si>
  <si>
    <t>Arvi Merigan</t>
  </si>
  <si>
    <t>Enrico</t>
  </si>
  <si>
    <t>Kozintsev</t>
  </si>
  <si>
    <t>Enrico Kozintsev</t>
  </si>
  <si>
    <t>Kristi</t>
  </si>
  <si>
    <t>Ernits</t>
  </si>
  <si>
    <t>Kristi Ernits</t>
  </si>
  <si>
    <t>Veljo</t>
  </si>
  <si>
    <t>Mõek</t>
  </si>
  <si>
    <t>Veljo Mõek</t>
  </si>
  <si>
    <t>Raino</t>
  </si>
  <si>
    <t>Rosin</t>
  </si>
  <si>
    <t>Raino Rosin</t>
  </si>
  <si>
    <t>Toomas</t>
  </si>
  <si>
    <t>Hansar</t>
  </si>
  <si>
    <t>Toomas Hansar</t>
  </si>
  <si>
    <t>Reet</t>
  </si>
  <si>
    <t>Kullerkupp</t>
  </si>
  <si>
    <t>Reet Kullerkupp</t>
  </si>
  <si>
    <t>Tõnu</t>
  </si>
  <si>
    <t>Tõnu Hansar</t>
  </si>
  <si>
    <t>Peeter</t>
  </si>
  <si>
    <t>Pill</t>
  </si>
  <si>
    <t>Peeter Pill</t>
  </si>
  <si>
    <t>Margo</t>
  </si>
  <si>
    <t>Margo Merigan</t>
  </si>
  <si>
    <t>Celly</t>
  </si>
  <si>
    <t>Kukk</t>
  </si>
  <si>
    <t>Celly Kukk</t>
  </si>
  <si>
    <t>Mati</t>
  </si>
  <si>
    <t>Türk</t>
  </si>
  <si>
    <t>Mati Türk</t>
  </si>
  <si>
    <t>Aili</t>
  </si>
  <si>
    <t>Kuldkepp</t>
  </si>
  <si>
    <t>Aili Kuldkepp</t>
  </si>
  <si>
    <t>Aleksandr</t>
  </si>
  <si>
    <t>Zubjuk</t>
  </si>
  <si>
    <t>Aleksandr Zubjuk</t>
  </si>
  <si>
    <t>Ellen</t>
  </si>
  <si>
    <t>Vahter</t>
  </si>
  <si>
    <t>Ellen Vahter</t>
  </si>
  <si>
    <t>Vesta</t>
  </si>
  <si>
    <t>Lissovenko</t>
  </si>
  <si>
    <t>Vesta Lissovenko</t>
  </si>
  <si>
    <t>Oleg</t>
  </si>
  <si>
    <t>Gussarov</t>
  </si>
  <si>
    <t>Oleg Gussarov</t>
  </si>
  <si>
    <t>Ivar</t>
  </si>
  <si>
    <t>Kiik</t>
  </si>
  <si>
    <t>Ivar Kiik</t>
  </si>
  <si>
    <t>Heiki</t>
  </si>
  <si>
    <t>Heiki Hansar</t>
  </si>
  <si>
    <t>Raivo</t>
  </si>
  <si>
    <t>Roots</t>
  </si>
  <si>
    <t>Raivo Roots</t>
  </si>
  <si>
    <t>Anatoli</t>
  </si>
  <si>
    <t>Zapunov</t>
  </si>
  <si>
    <t>Anatoli Zapunov</t>
  </si>
  <si>
    <t>Tarmo</t>
  </si>
  <si>
    <t>All</t>
  </si>
  <si>
    <t>Tarmo All</t>
  </si>
  <si>
    <t>Neverly</t>
  </si>
  <si>
    <t>Lukas</t>
  </si>
  <si>
    <t>Neverly Lukas</t>
  </si>
  <si>
    <t>Joosep</t>
  </si>
  <si>
    <t>Joosep Hansar</t>
  </si>
  <si>
    <t>Egle</t>
  </si>
  <si>
    <t>Hiius</t>
  </si>
  <si>
    <t>Egle Hiius</t>
  </si>
  <si>
    <t>Aivar</t>
  </si>
  <si>
    <t>Soo</t>
  </si>
  <si>
    <t>Aivar Soo</t>
  </si>
  <si>
    <t>Kestutis</t>
  </si>
  <si>
    <t>Aleknavicius</t>
  </si>
  <si>
    <t>Kestutis Aleknavicius</t>
  </si>
  <si>
    <t>Vender</t>
  </si>
  <si>
    <t>Urmas Vender</t>
  </si>
  <si>
    <t>Aleks</t>
  </si>
  <si>
    <t>Aleks Vaarpu</t>
  </si>
  <si>
    <t>Alexandra-olivia</t>
  </si>
  <si>
    <t>Alexandra-olivia Hanson</t>
  </si>
  <si>
    <t>Johann</t>
  </si>
  <si>
    <t>Johann Ollmann</t>
  </si>
  <si>
    <t>Anneli</t>
  </si>
  <si>
    <t>Mälksoo</t>
  </si>
  <si>
    <t>Anneli Mälksoo</t>
  </si>
  <si>
    <t>Anna maria</t>
  </si>
  <si>
    <t>Anna maria Hanson</t>
  </si>
  <si>
    <t>Larissa</t>
  </si>
  <si>
    <t>Lill</t>
  </si>
  <si>
    <t>Larissa Lill</t>
  </si>
  <si>
    <t>Taivo</t>
  </si>
  <si>
    <t>Koitla</t>
  </si>
  <si>
    <t>Taivo Koitla</t>
  </si>
  <si>
    <t>Raul</t>
  </si>
  <si>
    <t>Taevas</t>
  </si>
  <si>
    <t>Raul Taevas</t>
  </si>
  <si>
    <t>Rene</t>
  </si>
  <si>
    <t>Vinnal</t>
  </si>
  <si>
    <t>Rene Vinnal</t>
  </si>
  <si>
    <t>Siim</t>
  </si>
  <si>
    <t>Esko</t>
  </si>
  <si>
    <t>Siim Esko</t>
  </si>
  <si>
    <t>Kristo</t>
  </si>
  <si>
    <t>Kerno</t>
  </si>
  <si>
    <t>Kristo Kerno</t>
  </si>
  <si>
    <t>Jako</t>
  </si>
  <si>
    <t>Jako Lill</t>
  </si>
  <si>
    <t>Sara</t>
  </si>
  <si>
    <t>Ponnin</t>
  </si>
  <si>
    <t>Sara Ponnin</t>
  </si>
  <si>
    <t>Mirtel</t>
  </si>
  <si>
    <t>Mirtel Vinnal</t>
  </si>
  <si>
    <t>Bye</t>
  </si>
  <si>
    <t>Bye Bye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</si>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</sst>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3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0" borderId="9" applyNumberFormat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20" fontId="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3" fillId="33" borderId="18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13" fillId="0" borderId="0" xfId="0" applyNumberFormat="1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0" fontId="13" fillId="33" borderId="19" xfId="0" applyFont="1" applyFill="1" applyBorder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49" fontId="13" fillId="3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55" fillId="34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H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421875" style="98" bestFit="1" customWidth="1"/>
    <col min="2" max="2" width="12.421875" style="98" customWidth="1"/>
    <col min="3" max="3" width="14.140625" style="98" customWidth="1"/>
    <col min="4" max="4" width="20.57421875" style="4" customWidth="1"/>
    <col min="5" max="6" width="9.140625" style="4" customWidth="1"/>
    <col min="7" max="7" width="11.8515625" style="4" bestFit="1" customWidth="1"/>
    <col min="8" max="8" width="7.140625" style="4" bestFit="1" customWidth="1"/>
    <col min="9" max="16384" width="9.140625" style="4" customWidth="1"/>
  </cols>
  <sheetData>
    <row r="1" s="96" customFormat="1" ht="12.75" customHeight="1"/>
    <row r="2" s="96" customFormat="1" ht="12.75" customHeight="1"/>
    <row r="3" ht="12.75">
      <c r="A3" s="97"/>
    </row>
    <row r="4" spans="1:8" ht="12.75">
      <c r="A4" s="97" t="s">
        <v>0</v>
      </c>
      <c r="B4" s="97" t="s">
        <v>1</v>
      </c>
      <c r="C4" s="97" t="s">
        <v>2</v>
      </c>
      <c r="D4" s="98" t="s">
        <v>3</v>
      </c>
      <c r="E4" s="98" t="s">
        <v>5</v>
      </c>
      <c r="F4" s="98" t="s">
        <v>4</v>
      </c>
      <c r="G4" s="98" t="s">
        <v>236</v>
      </c>
      <c r="H4" s="98" t="s">
        <v>237</v>
      </c>
    </row>
    <row r="5" spans="1:8" ht="12.75">
      <c r="A5" s="100">
        <v>1</v>
      </c>
      <c r="B5" s="102" t="s">
        <v>238</v>
      </c>
      <c r="C5" s="102" t="s">
        <v>239</v>
      </c>
      <c r="D5" s="102" t="s">
        <v>240</v>
      </c>
      <c r="E5" s="102">
        <v>1405</v>
      </c>
      <c r="F5" s="101">
        <v>1</v>
      </c>
      <c r="G5" s="99"/>
      <c r="H5" s="99"/>
    </row>
    <row r="6" spans="1:8" ht="12.75">
      <c r="A6" s="100">
        <v>2</v>
      </c>
      <c r="B6" s="102" t="s">
        <v>241</v>
      </c>
      <c r="C6" s="102" t="s">
        <v>239</v>
      </c>
      <c r="D6" s="102" t="s">
        <v>242</v>
      </c>
      <c r="E6" s="102">
        <v>2515</v>
      </c>
      <c r="F6" s="101">
        <v>2</v>
      </c>
      <c r="G6" s="99"/>
      <c r="H6" s="99"/>
    </row>
    <row r="7" spans="1:8" ht="12.75">
      <c r="A7" s="100">
        <v>3</v>
      </c>
      <c r="B7" s="102" t="s">
        <v>243</v>
      </c>
      <c r="C7" s="102" t="s">
        <v>244</v>
      </c>
      <c r="D7" s="102" t="s">
        <v>245</v>
      </c>
      <c r="E7" s="102">
        <v>1175</v>
      </c>
      <c r="F7" s="101">
        <v>3</v>
      </c>
      <c r="G7" s="99"/>
      <c r="H7" s="99"/>
    </row>
    <row r="8" spans="1:8" ht="12.75">
      <c r="A8" s="100">
        <v>4</v>
      </c>
      <c r="B8" s="102" t="s">
        <v>246</v>
      </c>
      <c r="C8" s="102" t="s">
        <v>247</v>
      </c>
      <c r="D8" s="102" t="s">
        <v>248</v>
      </c>
      <c r="E8" s="102">
        <v>7445</v>
      </c>
      <c r="F8" s="101">
        <v>4</v>
      </c>
      <c r="G8" s="99"/>
      <c r="H8" s="99"/>
    </row>
    <row r="9" spans="1:8" ht="12.75">
      <c r="A9" s="100">
        <v>5</v>
      </c>
      <c r="B9" s="102" t="s">
        <v>249</v>
      </c>
      <c r="C9" s="102" t="s">
        <v>250</v>
      </c>
      <c r="D9" s="102" t="s">
        <v>251</v>
      </c>
      <c r="E9" s="102">
        <v>1350</v>
      </c>
      <c r="F9" s="101">
        <v>5</v>
      </c>
      <c r="G9" s="99"/>
      <c r="H9" s="99"/>
    </row>
    <row r="10" spans="1:8" ht="12.75">
      <c r="A10" s="100">
        <v>6</v>
      </c>
      <c r="B10" s="102" t="s">
        <v>252</v>
      </c>
      <c r="C10" s="102" t="s">
        <v>253</v>
      </c>
      <c r="D10" s="102" t="s">
        <v>254</v>
      </c>
      <c r="E10" s="102">
        <v>263</v>
      </c>
      <c r="F10" s="101">
        <v>6</v>
      </c>
      <c r="G10" s="99"/>
      <c r="H10" s="99"/>
    </row>
    <row r="11" spans="1:8" ht="12.75">
      <c r="A11" s="100">
        <v>7</v>
      </c>
      <c r="B11" s="102" t="s">
        <v>255</v>
      </c>
      <c r="C11" s="102" t="s">
        <v>256</v>
      </c>
      <c r="D11" s="102" t="s">
        <v>257</v>
      </c>
      <c r="E11" s="102">
        <v>254</v>
      </c>
      <c r="F11" s="101">
        <v>7</v>
      </c>
      <c r="G11" s="99"/>
      <c r="H11" s="99"/>
    </row>
    <row r="12" spans="1:8" ht="12.75">
      <c r="A12" s="100">
        <v>8</v>
      </c>
      <c r="B12" s="102" t="s">
        <v>258</v>
      </c>
      <c r="C12" s="102" t="s">
        <v>259</v>
      </c>
      <c r="D12" s="102" t="s">
        <v>260</v>
      </c>
      <c r="E12" s="102">
        <v>91</v>
      </c>
      <c r="F12" s="101">
        <v>8</v>
      </c>
      <c r="G12" s="99"/>
      <c r="H12" s="99"/>
    </row>
    <row r="13" spans="1:8" ht="12.75">
      <c r="A13" s="100">
        <v>9</v>
      </c>
      <c r="B13" s="102" t="s">
        <v>261</v>
      </c>
      <c r="C13" s="102" t="s">
        <v>262</v>
      </c>
      <c r="D13" s="102" t="s">
        <v>263</v>
      </c>
      <c r="E13" s="102">
        <v>7760</v>
      </c>
      <c r="F13" s="101">
        <v>9</v>
      </c>
      <c r="G13" s="99"/>
      <c r="H13" s="99"/>
    </row>
    <row r="14" spans="1:8" ht="12.75">
      <c r="A14" s="100">
        <v>10</v>
      </c>
      <c r="B14" s="102" t="s">
        <v>264</v>
      </c>
      <c r="C14" s="102" t="s">
        <v>265</v>
      </c>
      <c r="D14" s="102" t="s">
        <v>266</v>
      </c>
      <c r="E14" s="102">
        <v>8178</v>
      </c>
      <c r="F14" s="101">
        <v>10</v>
      </c>
      <c r="G14" s="99"/>
      <c r="H14" s="99"/>
    </row>
    <row r="15" spans="1:8" ht="12.75">
      <c r="A15" s="100">
        <v>11</v>
      </c>
      <c r="B15" s="102" t="s">
        <v>267</v>
      </c>
      <c r="C15" s="102" t="s">
        <v>268</v>
      </c>
      <c r="D15" s="102" t="s">
        <v>269</v>
      </c>
      <c r="E15" s="102">
        <v>8238</v>
      </c>
      <c r="F15" s="101">
        <v>11</v>
      </c>
      <c r="G15" s="99"/>
      <c r="H15" s="99"/>
    </row>
    <row r="16" spans="1:8" ht="12.75">
      <c r="A16" s="100">
        <v>12</v>
      </c>
      <c r="B16" s="102" t="s">
        <v>270</v>
      </c>
      <c r="C16" s="102" t="s">
        <v>271</v>
      </c>
      <c r="D16" s="102" t="s">
        <v>272</v>
      </c>
      <c r="E16" s="102">
        <v>10100</v>
      </c>
      <c r="F16" s="101">
        <v>12</v>
      </c>
      <c r="G16" s="99"/>
      <c r="H16" s="99"/>
    </row>
    <row r="17" spans="1:8" ht="12.75">
      <c r="A17" s="100">
        <v>13</v>
      </c>
      <c r="B17" s="102" t="s">
        <v>273</v>
      </c>
      <c r="C17" s="102" t="s">
        <v>274</v>
      </c>
      <c r="D17" s="102" t="s">
        <v>275</v>
      </c>
      <c r="E17" s="102">
        <v>186</v>
      </c>
      <c r="F17" s="101">
        <v>13</v>
      </c>
      <c r="G17" s="99"/>
      <c r="H17" s="99"/>
    </row>
    <row r="18" spans="1:8" ht="12.75">
      <c r="A18" s="100">
        <v>14</v>
      </c>
      <c r="B18" s="102" t="s">
        <v>276</v>
      </c>
      <c r="C18" s="102" t="s">
        <v>277</v>
      </c>
      <c r="D18" s="102" t="s">
        <v>278</v>
      </c>
      <c r="E18" s="102">
        <v>1227</v>
      </c>
      <c r="F18" s="101">
        <v>14</v>
      </c>
      <c r="G18" s="99"/>
      <c r="H18" s="99"/>
    </row>
    <row r="19" spans="1:8" ht="12.75">
      <c r="A19" s="100">
        <v>15</v>
      </c>
      <c r="B19" s="102" t="s">
        <v>279</v>
      </c>
      <c r="C19" s="102" t="s">
        <v>280</v>
      </c>
      <c r="D19" s="102" t="s">
        <v>281</v>
      </c>
      <c r="E19" s="102">
        <v>441</v>
      </c>
      <c r="F19" s="101">
        <v>15</v>
      </c>
      <c r="G19" s="99"/>
      <c r="H19" s="99"/>
    </row>
    <row r="20" spans="1:8" ht="12.75">
      <c r="A20" s="100">
        <v>16</v>
      </c>
      <c r="B20" s="102" t="s">
        <v>282</v>
      </c>
      <c r="C20" s="102" t="s">
        <v>283</v>
      </c>
      <c r="D20" s="102" t="s">
        <v>284</v>
      </c>
      <c r="E20" s="102">
        <v>4859</v>
      </c>
      <c r="F20" s="101">
        <v>16</v>
      </c>
      <c r="G20" s="99"/>
      <c r="H20" s="99"/>
    </row>
    <row r="21" spans="1:8" ht="12.75">
      <c r="A21" s="100">
        <v>17</v>
      </c>
      <c r="B21" s="102" t="s">
        <v>285</v>
      </c>
      <c r="C21" s="102" t="s">
        <v>286</v>
      </c>
      <c r="D21" s="102" t="s">
        <v>287</v>
      </c>
      <c r="E21" s="102">
        <v>3446</v>
      </c>
      <c r="F21" s="101">
        <v>17</v>
      </c>
      <c r="G21" s="99"/>
      <c r="H21" s="99"/>
    </row>
    <row r="22" spans="1:8" ht="12.75">
      <c r="A22" s="100">
        <v>18</v>
      </c>
      <c r="B22" s="102" t="s">
        <v>288</v>
      </c>
      <c r="C22" s="102" t="s">
        <v>289</v>
      </c>
      <c r="D22" s="102" t="s">
        <v>290</v>
      </c>
      <c r="E22" s="102">
        <v>6120</v>
      </c>
      <c r="F22" s="101">
        <v>18</v>
      </c>
      <c r="G22" s="99"/>
      <c r="H22" s="99"/>
    </row>
    <row r="23" spans="1:8" ht="12.75">
      <c r="A23" s="100">
        <v>19</v>
      </c>
      <c r="B23" s="102" t="s">
        <v>291</v>
      </c>
      <c r="C23" s="102" t="s">
        <v>292</v>
      </c>
      <c r="D23" s="102" t="s">
        <v>293</v>
      </c>
      <c r="E23" s="102">
        <v>4679</v>
      </c>
      <c r="F23" s="101">
        <v>19</v>
      </c>
      <c r="G23" s="99"/>
      <c r="H23" s="99"/>
    </row>
    <row r="24" spans="1:8" ht="12.75">
      <c r="A24" s="100">
        <v>20</v>
      </c>
      <c r="B24" s="102" t="s">
        <v>294</v>
      </c>
      <c r="C24" s="102" t="s">
        <v>295</v>
      </c>
      <c r="D24" s="102" t="s">
        <v>296</v>
      </c>
      <c r="E24" s="102">
        <v>2660</v>
      </c>
      <c r="F24" s="101">
        <v>20</v>
      </c>
      <c r="G24" s="99"/>
      <c r="H24" s="99"/>
    </row>
    <row r="25" spans="1:8" ht="12.75">
      <c r="A25" s="100">
        <v>21</v>
      </c>
      <c r="B25" s="102" t="s">
        <v>297</v>
      </c>
      <c r="C25" s="102" t="s">
        <v>298</v>
      </c>
      <c r="D25" s="102" t="s">
        <v>299</v>
      </c>
      <c r="E25" s="102">
        <v>8662</v>
      </c>
      <c r="F25" s="101">
        <v>21</v>
      </c>
      <c r="G25" s="99"/>
      <c r="H25" s="99"/>
    </row>
    <row r="26" spans="1:8" ht="12.75">
      <c r="A26" s="100">
        <v>22</v>
      </c>
      <c r="B26" s="102" t="s">
        <v>300</v>
      </c>
      <c r="C26" s="102" t="s">
        <v>301</v>
      </c>
      <c r="D26" s="102" t="s">
        <v>302</v>
      </c>
      <c r="E26" s="102">
        <v>9686</v>
      </c>
      <c r="F26" s="101">
        <v>22</v>
      </c>
      <c r="G26" s="99"/>
      <c r="H26" s="99"/>
    </row>
    <row r="27" spans="1:8" ht="12.75">
      <c r="A27" s="100">
        <v>23</v>
      </c>
      <c r="B27" s="102" t="s">
        <v>303</v>
      </c>
      <c r="C27" s="102" t="s">
        <v>304</v>
      </c>
      <c r="D27" s="102" t="s">
        <v>305</v>
      </c>
      <c r="E27" s="102">
        <v>346</v>
      </c>
      <c r="F27" s="101">
        <v>23</v>
      </c>
      <c r="G27" s="99"/>
      <c r="H27" s="99"/>
    </row>
    <row r="28" spans="1:8" ht="12.75">
      <c r="A28" s="100">
        <v>24</v>
      </c>
      <c r="B28" s="102" t="s">
        <v>306</v>
      </c>
      <c r="C28" s="102" t="s">
        <v>307</v>
      </c>
      <c r="D28" s="102" t="s">
        <v>308</v>
      </c>
      <c r="E28" s="102">
        <v>7299</v>
      </c>
      <c r="F28" s="101">
        <v>24</v>
      </c>
      <c r="G28" s="99"/>
      <c r="H28" s="99"/>
    </row>
    <row r="29" spans="1:8" ht="12.75">
      <c r="A29" s="100">
        <v>25</v>
      </c>
      <c r="B29" s="102" t="s">
        <v>309</v>
      </c>
      <c r="C29" s="102" t="s">
        <v>310</v>
      </c>
      <c r="D29" s="102" t="s">
        <v>311</v>
      </c>
      <c r="E29" s="102">
        <v>7472</v>
      </c>
      <c r="F29" s="101">
        <v>25</v>
      </c>
      <c r="G29" s="99"/>
      <c r="H29" s="99"/>
    </row>
    <row r="30" spans="1:8" ht="12.75">
      <c r="A30" s="100">
        <v>26</v>
      </c>
      <c r="B30" s="102" t="s">
        <v>312</v>
      </c>
      <c r="C30" s="102" t="s">
        <v>277</v>
      </c>
      <c r="D30" s="102" t="s">
        <v>313</v>
      </c>
      <c r="E30" s="102">
        <v>1228</v>
      </c>
      <c r="F30" s="101">
        <v>26</v>
      </c>
      <c r="G30" s="99"/>
      <c r="H30" s="99"/>
    </row>
    <row r="31" spans="1:8" ht="12.75">
      <c r="A31" s="100">
        <v>27</v>
      </c>
      <c r="B31" s="102" t="s">
        <v>314</v>
      </c>
      <c r="C31" s="102" t="s">
        <v>315</v>
      </c>
      <c r="D31" s="102" t="s">
        <v>316</v>
      </c>
      <c r="E31" s="102">
        <v>6277</v>
      </c>
      <c r="F31" s="101">
        <v>27</v>
      </c>
      <c r="G31" s="99"/>
      <c r="H31" s="99"/>
    </row>
    <row r="32" spans="1:8" ht="12.75">
      <c r="A32" s="100">
        <v>28</v>
      </c>
      <c r="B32" s="102" t="s">
        <v>252</v>
      </c>
      <c r="C32" s="102" t="s">
        <v>317</v>
      </c>
      <c r="D32" s="102" t="s">
        <v>318</v>
      </c>
      <c r="E32" s="102">
        <v>4823</v>
      </c>
      <c r="F32" s="101">
        <v>28</v>
      </c>
      <c r="G32" s="99"/>
      <c r="H32" s="99"/>
    </row>
    <row r="33" spans="1:8" ht="12.75">
      <c r="A33" s="100">
        <v>29</v>
      </c>
      <c r="B33" s="102" t="s">
        <v>319</v>
      </c>
      <c r="C33" s="102" t="s">
        <v>320</v>
      </c>
      <c r="D33" s="102" t="s">
        <v>321</v>
      </c>
      <c r="E33" s="102">
        <v>394</v>
      </c>
      <c r="F33" s="101">
        <v>29</v>
      </c>
      <c r="G33" s="99"/>
      <c r="H33" s="99"/>
    </row>
    <row r="34" spans="1:8" ht="12.75">
      <c r="A34" s="100">
        <v>30</v>
      </c>
      <c r="B34" s="102" t="s">
        <v>322</v>
      </c>
      <c r="C34" s="102" t="s">
        <v>323</v>
      </c>
      <c r="D34" s="102" t="s">
        <v>324</v>
      </c>
      <c r="E34" s="102">
        <v>2101</v>
      </c>
      <c r="F34" s="101">
        <v>30</v>
      </c>
      <c r="G34" s="99"/>
      <c r="H34" s="99"/>
    </row>
    <row r="35" spans="1:8" ht="12.75">
      <c r="A35" s="100">
        <v>31</v>
      </c>
      <c r="B35" s="102" t="s">
        <v>325</v>
      </c>
      <c r="C35" s="102" t="s">
        <v>326</v>
      </c>
      <c r="D35" s="102" t="s">
        <v>327</v>
      </c>
      <c r="E35" s="102">
        <v>919</v>
      </c>
      <c r="F35" s="101">
        <v>31</v>
      </c>
      <c r="G35" s="99"/>
      <c r="H35" s="99"/>
    </row>
    <row r="36" spans="1:8" ht="12.75">
      <c r="A36" s="100">
        <v>32</v>
      </c>
      <c r="B36" s="102" t="s">
        <v>328</v>
      </c>
      <c r="C36" s="102" t="s">
        <v>329</v>
      </c>
      <c r="D36" s="102" t="s">
        <v>330</v>
      </c>
      <c r="E36" s="102">
        <v>7352</v>
      </c>
      <c r="F36" s="101">
        <v>32</v>
      </c>
      <c r="G36" s="99"/>
      <c r="H36" s="99"/>
    </row>
    <row r="37" spans="1:8" ht="12.75">
      <c r="A37" s="100">
        <v>33</v>
      </c>
      <c r="B37" s="102" t="s">
        <v>331</v>
      </c>
      <c r="C37" s="102" t="s">
        <v>332</v>
      </c>
      <c r="D37" s="102" t="s">
        <v>333</v>
      </c>
      <c r="E37" s="102">
        <v>8051</v>
      </c>
      <c r="F37" s="101">
        <v>33</v>
      </c>
      <c r="G37" s="99"/>
      <c r="H37" s="99"/>
    </row>
    <row r="38" spans="1:8" ht="12.75">
      <c r="A38" s="100">
        <v>34</v>
      </c>
      <c r="B38" s="102" t="s">
        <v>303</v>
      </c>
      <c r="C38" s="102" t="s">
        <v>334</v>
      </c>
      <c r="D38" s="102" t="s">
        <v>335</v>
      </c>
      <c r="E38" s="102">
        <v>347</v>
      </c>
      <c r="F38" s="101">
        <v>34</v>
      </c>
      <c r="G38" s="99"/>
      <c r="H38" s="99"/>
    </row>
    <row r="39" spans="1:8" ht="12.75">
      <c r="A39" s="100">
        <v>35</v>
      </c>
      <c r="B39" s="102" t="s">
        <v>336</v>
      </c>
      <c r="C39" s="102" t="s">
        <v>337</v>
      </c>
      <c r="D39" s="102" t="s">
        <v>338</v>
      </c>
      <c r="E39" s="102">
        <v>7194</v>
      </c>
      <c r="F39" s="101">
        <v>35</v>
      </c>
      <c r="G39" s="99"/>
      <c r="H39" s="99"/>
    </row>
    <row r="40" spans="1:8" ht="12.75">
      <c r="A40" s="100">
        <v>36</v>
      </c>
      <c r="B40" s="102" t="s">
        <v>339</v>
      </c>
      <c r="C40" s="102" t="s">
        <v>340</v>
      </c>
      <c r="D40" s="102" t="s">
        <v>341</v>
      </c>
      <c r="E40" s="102">
        <v>9607</v>
      </c>
      <c r="F40" s="101">
        <v>36</v>
      </c>
      <c r="G40" s="99"/>
      <c r="H40" s="99"/>
    </row>
    <row r="41" spans="1:8" ht="12.75">
      <c r="A41" s="100">
        <v>37</v>
      </c>
      <c r="B41" s="102" t="s">
        <v>342</v>
      </c>
      <c r="C41" s="102" t="s">
        <v>343</v>
      </c>
      <c r="D41" s="102" t="s">
        <v>344</v>
      </c>
      <c r="E41" s="102">
        <v>1166</v>
      </c>
      <c r="F41" s="101">
        <v>37</v>
      </c>
      <c r="G41" s="99"/>
      <c r="H41" s="99"/>
    </row>
    <row r="42" spans="1:8" ht="12.75">
      <c r="A42" s="100">
        <v>38</v>
      </c>
      <c r="B42" s="102" t="s">
        <v>345</v>
      </c>
      <c r="C42" s="102" t="s">
        <v>346</v>
      </c>
      <c r="D42" s="102" t="s">
        <v>347</v>
      </c>
      <c r="E42" s="102">
        <v>8087</v>
      </c>
      <c r="F42" s="101">
        <v>38</v>
      </c>
      <c r="G42" s="99"/>
      <c r="H42" s="99"/>
    </row>
    <row r="43" spans="1:8" ht="12.75">
      <c r="A43" s="100">
        <v>39</v>
      </c>
      <c r="B43" s="102" t="s">
        <v>255</v>
      </c>
      <c r="C43" s="102" t="s">
        <v>348</v>
      </c>
      <c r="D43" s="102" t="s">
        <v>349</v>
      </c>
      <c r="E43" s="102">
        <v>8281</v>
      </c>
      <c r="F43" s="101">
        <v>39</v>
      </c>
      <c r="G43" s="99"/>
      <c r="H43" s="99"/>
    </row>
    <row r="44" spans="1:8" ht="12.75">
      <c r="A44" s="100">
        <v>40</v>
      </c>
      <c r="B44" s="102" t="s">
        <v>350</v>
      </c>
      <c r="C44" s="102" t="s">
        <v>351</v>
      </c>
      <c r="D44" s="102" t="s">
        <v>352</v>
      </c>
      <c r="E44" s="102">
        <v>9464</v>
      </c>
      <c r="F44" s="101">
        <v>40</v>
      </c>
      <c r="G44" s="99"/>
      <c r="H44" s="99"/>
    </row>
    <row r="45" spans="1:8" ht="12.75">
      <c r="A45" s="100">
        <v>41</v>
      </c>
      <c r="B45" s="102" t="s">
        <v>353</v>
      </c>
      <c r="C45" s="102" t="s">
        <v>354</v>
      </c>
      <c r="D45" s="102" t="s">
        <v>355</v>
      </c>
      <c r="E45" s="102">
        <v>8207</v>
      </c>
      <c r="F45" s="101">
        <v>41</v>
      </c>
      <c r="G45" s="99"/>
      <c r="H45" s="99"/>
    </row>
    <row r="46" spans="1:8" ht="12.75">
      <c r="A46" s="100">
        <v>42</v>
      </c>
      <c r="B46" s="102" t="s">
        <v>356</v>
      </c>
      <c r="C46" s="102" t="s">
        <v>357</v>
      </c>
      <c r="D46" s="102" t="s">
        <v>358</v>
      </c>
      <c r="E46" s="102">
        <v>9926</v>
      </c>
      <c r="F46" s="101">
        <v>42</v>
      </c>
      <c r="G46" s="99"/>
      <c r="H46" s="99"/>
    </row>
    <row r="47" spans="1:8" ht="12.75">
      <c r="A47" s="100">
        <v>43</v>
      </c>
      <c r="B47" s="102" t="s">
        <v>359</v>
      </c>
      <c r="C47" s="102" t="s">
        <v>360</v>
      </c>
      <c r="D47" s="102" t="s">
        <v>361</v>
      </c>
      <c r="E47" s="102">
        <v>1407</v>
      </c>
      <c r="F47" s="101">
        <v>43</v>
      </c>
      <c r="G47" s="99"/>
      <c r="H47" s="99"/>
    </row>
    <row r="48" spans="1:8" ht="12.75">
      <c r="A48" s="100">
        <v>44</v>
      </c>
      <c r="B48" s="102" t="s">
        <v>362</v>
      </c>
      <c r="C48" s="102" t="s">
        <v>363</v>
      </c>
      <c r="D48" s="102" t="s">
        <v>364</v>
      </c>
      <c r="E48" s="102">
        <v>8945</v>
      </c>
      <c r="F48" s="101">
        <v>44</v>
      </c>
      <c r="G48" s="99"/>
      <c r="H48" s="99"/>
    </row>
    <row r="49" spans="1:8" ht="12.75">
      <c r="A49" s="100">
        <v>45</v>
      </c>
      <c r="B49" s="102" t="s">
        <v>365</v>
      </c>
      <c r="C49" s="102" t="s">
        <v>366</v>
      </c>
      <c r="D49" s="102" t="s">
        <v>367</v>
      </c>
      <c r="E49" s="102">
        <v>9207</v>
      </c>
      <c r="F49" s="101">
        <v>45</v>
      </c>
      <c r="G49" s="99"/>
      <c r="H49" s="99"/>
    </row>
    <row r="50" spans="1:8" ht="12.75">
      <c r="A50" s="100">
        <v>46</v>
      </c>
      <c r="B50" s="102" t="s">
        <v>368</v>
      </c>
      <c r="C50" s="102" t="s">
        <v>369</v>
      </c>
      <c r="D50" s="102" t="s">
        <v>370</v>
      </c>
      <c r="E50" s="102">
        <v>336</v>
      </c>
      <c r="F50" s="101">
        <v>46</v>
      </c>
      <c r="G50" s="99"/>
      <c r="H50" s="99"/>
    </row>
    <row r="51" spans="1:8" ht="12.75">
      <c r="A51" s="100">
        <v>47</v>
      </c>
      <c r="B51" s="102" t="s">
        <v>371</v>
      </c>
      <c r="C51" s="102" t="s">
        <v>372</v>
      </c>
      <c r="D51" s="102" t="s">
        <v>373</v>
      </c>
      <c r="E51" s="102">
        <v>2821</v>
      </c>
      <c r="F51" s="101">
        <v>47</v>
      </c>
      <c r="G51" s="99"/>
      <c r="H51" s="99"/>
    </row>
    <row r="52" spans="1:8" ht="12.75">
      <c r="A52" s="100">
        <v>48</v>
      </c>
      <c r="B52" s="102" t="s">
        <v>374</v>
      </c>
      <c r="C52" s="102" t="s">
        <v>369</v>
      </c>
      <c r="D52" s="102" t="s">
        <v>375</v>
      </c>
      <c r="E52" s="102">
        <v>1684</v>
      </c>
      <c r="F52" s="101">
        <v>48</v>
      </c>
      <c r="G52" s="99"/>
      <c r="H52" s="99"/>
    </row>
    <row r="53" spans="1:8" ht="12.75">
      <c r="A53" s="100">
        <v>49</v>
      </c>
      <c r="B53" s="102" t="s">
        <v>376</v>
      </c>
      <c r="C53" s="102" t="s">
        <v>377</v>
      </c>
      <c r="D53" s="102" t="s">
        <v>378</v>
      </c>
      <c r="E53" s="102">
        <v>8417</v>
      </c>
      <c r="F53" s="101">
        <v>49</v>
      </c>
      <c r="G53" s="99"/>
      <c r="H53" s="99"/>
    </row>
    <row r="54" spans="1:8" ht="12.75">
      <c r="A54" s="100">
        <v>50</v>
      </c>
      <c r="B54" s="102" t="s">
        <v>379</v>
      </c>
      <c r="C54" s="102" t="s">
        <v>354</v>
      </c>
      <c r="D54" s="102" t="s">
        <v>380</v>
      </c>
      <c r="E54" s="102">
        <v>8072</v>
      </c>
      <c r="F54" s="101">
        <v>50</v>
      </c>
      <c r="G54" s="99"/>
      <c r="H54" s="99"/>
    </row>
    <row r="55" spans="1:8" ht="12.75">
      <c r="A55" s="100">
        <v>51</v>
      </c>
      <c r="B55" s="102" t="s">
        <v>381</v>
      </c>
      <c r="C55" s="102" t="s">
        <v>382</v>
      </c>
      <c r="D55" s="102" t="s">
        <v>383</v>
      </c>
      <c r="E55" s="102">
        <v>9350</v>
      </c>
      <c r="F55" s="101">
        <v>51</v>
      </c>
      <c r="G55" s="99"/>
      <c r="H55" s="99"/>
    </row>
    <row r="56" spans="1:8" ht="12.75">
      <c r="A56" s="100">
        <v>52</v>
      </c>
      <c r="B56" s="102" t="s">
        <v>384</v>
      </c>
      <c r="C56" s="102" t="s">
        <v>385</v>
      </c>
      <c r="D56" s="102" t="s">
        <v>386</v>
      </c>
      <c r="E56" s="102">
        <v>7710</v>
      </c>
      <c r="F56" s="101">
        <v>52</v>
      </c>
      <c r="G56" s="99"/>
      <c r="H56" s="99"/>
    </row>
    <row r="57" spans="1:8" ht="12.75">
      <c r="A57" s="100">
        <v>53</v>
      </c>
      <c r="B57" s="102" t="s">
        <v>387</v>
      </c>
      <c r="C57" s="102" t="s">
        <v>388</v>
      </c>
      <c r="D57" s="102" t="s">
        <v>389</v>
      </c>
      <c r="E57" s="102">
        <v>1295</v>
      </c>
      <c r="F57" s="101">
        <v>53</v>
      </c>
      <c r="G57" s="99"/>
      <c r="H57" s="99"/>
    </row>
    <row r="58" spans="1:8" ht="12.75">
      <c r="A58" s="100">
        <v>54</v>
      </c>
      <c r="B58" s="102" t="s">
        <v>390</v>
      </c>
      <c r="C58" s="102" t="s">
        <v>391</v>
      </c>
      <c r="D58" s="102" t="s">
        <v>392</v>
      </c>
      <c r="E58" s="102">
        <v>8033</v>
      </c>
      <c r="F58" s="101">
        <v>54</v>
      </c>
      <c r="G58" s="99"/>
      <c r="H58" s="99"/>
    </row>
    <row r="59" spans="1:8" ht="12.75">
      <c r="A59" s="100">
        <v>55</v>
      </c>
      <c r="B59" s="102" t="s">
        <v>393</v>
      </c>
      <c r="C59" s="102" t="s">
        <v>394</v>
      </c>
      <c r="D59" s="102" t="s">
        <v>395</v>
      </c>
      <c r="E59" s="102">
        <v>10322</v>
      </c>
      <c r="F59" s="101">
        <v>55</v>
      </c>
      <c r="G59" s="99"/>
      <c r="H59" s="99"/>
    </row>
    <row r="60" spans="1:8" ht="12.75">
      <c r="A60" s="100">
        <v>56</v>
      </c>
      <c r="B60" s="102" t="s">
        <v>396</v>
      </c>
      <c r="C60" s="102" t="s">
        <v>397</v>
      </c>
      <c r="D60" s="102" t="s">
        <v>398</v>
      </c>
      <c r="E60" s="102">
        <v>2750</v>
      </c>
      <c r="F60" s="101">
        <v>56</v>
      </c>
      <c r="G60" s="99"/>
      <c r="H60" s="99"/>
    </row>
    <row r="61" spans="1:8" ht="12.75">
      <c r="A61" s="100">
        <v>57</v>
      </c>
      <c r="B61" s="102" t="s">
        <v>399</v>
      </c>
      <c r="C61" s="102" t="s">
        <v>400</v>
      </c>
      <c r="D61" s="102" t="s">
        <v>401</v>
      </c>
      <c r="E61" s="102">
        <v>8718</v>
      </c>
      <c r="F61" s="101">
        <v>57</v>
      </c>
      <c r="G61" s="99"/>
      <c r="H61" s="99"/>
    </row>
    <row r="62" spans="1:8" ht="12.75">
      <c r="A62" s="100">
        <v>58</v>
      </c>
      <c r="B62" s="102" t="s">
        <v>402</v>
      </c>
      <c r="C62" s="102" t="s">
        <v>403</v>
      </c>
      <c r="D62" s="102" t="s">
        <v>404</v>
      </c>
      <c r="E62" s="102">
        <v>9632</v>
      </c>
      <c r="F62" s="101">
        <v>58</v>
      </c>
      <c r="G62" s="99"/>
      <c r="H62" s="99"/>
    </row>
    <row r="63" spans="1:8" ht="12.75">
      <c r="A63" s="100">
        <v>59</v>
      </c>
      <c r="B63" s="102" t="s">
        <v>405</v>
      </c>
      <c r="C63" s="102" t="s">
        <v>369</v>
      </c>
      <c r="D63" s="102" t="s">
        <v>406</v>
      </c>
      <c r="E63" s="102">
        <v>299</v>
      </c>
      <c r="F63" s="101">
        <v>59</v>
      </c>
      <c r="G63" s="99"/>
      <c r="H63" s="99"/>
    </row>
    <row r="64" spans="1:8" ht="12.75">
      <c r="A64" s="100">
        <v>60</v>
      </c>
      <c r="B64" s="102" t="s">
        <v>407</v>
      </c>
      <c r="C64" s="102" t="s">
        <v>408</v>
      </c>
      <c r="D64" s="102" t="s">
        <v>409</v>
      </c>
      <c r="E64" s="102">
        <v>3451</v>
      </c>
      <c r="F64" s="101">
        <v>60</v>
      </c>
      <c r="G64" s="99"/>
      <c r="H64" s="99"/>
    </row>
    <row r="65" spans="1:8" ht="12.75">
      <c r="A65" s="100">
        <v>61</v>
      </c>
      <c r="B65" s="102" t="s">
        <v>410</v>
      </c>
      <c r="C65" s="102" t="s">
        <v>411</v>
      </c>
      <c r="D65" s="102" t="s">
        <v>412</v>
      </c>
      <c r="E65" s="102">
        <v>10639</v>
      </c>
      <c r="F65" s="101">
        <v>61</v>
      </c>
      <c r="G65" s="99"/>
      <c r="H65" s="99"/>
    </row>
    <row r="66" spans="1:8" ht="12.75">
      <c r="A66" s="100">
        <v>62</v>
      </c>
      <c r="B66" s="102" t="s">
        <v>413</v>
      </c>
      <c r="C66" s="102" t="s">
        <v>414</v>
      </c>
      <c r="D66" s="102" t="s">
        <v>415</v>
      </c>
      <c r="E66" s="102">
        <v>9687</v>
      </c>
      <c r="F66" s="101">
        <v>62</v>
      </c>
      <c r="G66" s="99"/>
      <c r="H66" s="99"/>
    </row>
    <row r="67" spans="1:8" ht="12.75">
      <c r="A67" s="100">
        <v>63</v>
      </c>
      <c r="B67" s="102" t="s">
        <v>416</v>
      </c>
      <c r="C67" s="102" t="s">
        <v>417</v>
      </c>
      <c r="D67" s="102" t="s">
        <v>418</v>
      </c>
      <c r="E67" s="102">
        <v>8887</v>
      </c>
      <c r="F67" s="101">
        <v>63</v>
      </c>
      <c r="G67" s="99"/>
      <c r="H67" s="99"/>
    </row>
    <row r="68" spans="1:8" ht="12.75">
      <c r="A68" s="100">
        <v>64</v>
      </c>
      <c r="B68" s="102" t="s">
        <v>419</v>
      </c>
      <c r="C68" s="102" t="s">
        <v>369</v>
      </c>
      <c r="D68" s="102" t="s">
        <v>420</v>
      </c>
      <c r="E68" s="102">
        <v>2100</v>
      </c>
      <c r="F68" s="101">
        <v>64</v>
      </c>
      <c r="G68" s="99"/>
      <c r="H68" s="99"/>
    </row>
    <row r="69" spans="1:8" ht="12.75">
      <c r="A69" s="100">
        <v>65</v>
      </c>
      <c r="B69" s="102" t="s">
        <v>421</v>
      </c>
      <c r="C69" s="102" t="s">
        <v>422</v>
      </c>
      <c r="D69" s="102" t="s">
        <v>423</v>
      </c>
      <c r="E69" s="102">
        <v>10266</v>
      </c>
      <c r="F69" s="101">
        <v>65</v>
      </c>
      <c r="G69" s="99"/>
      <c r="H69" s="99"/>
    </row>
    <row r="70" spans="1:8" ht="12.75">
      <c r="A70" s="100">
        <v>66</v>
      </c>
      <c r="B70" s="102" t="s">
        <v>424</v>
      </c>
      <c r="C70" s="102" t="s">
        <v>425</v>
      </c>
      <c r="D70" s="102" t="s">
        <v>426</v>
      </c>
      <c r="E70" s="102">
        <v>10411</v>
      </c>
      <c r="F70" s="101">
        <v>66</v>
      </c>
      <c r="G70" s="99"/>
      <c r="H70" s="99"/>
    </row>
    <row r="71" spans="1:8" ht="12.75">
      <c r="A71" s="100">
        <v>67</v>
      </c>
      <c r="B71" s="102" t="s">
        <v>427</v>
      </c>
      <c r="C71" s="102" t="s">
        <v>428</v>
      </c>
      <c r="D71" s="102" t="s">
        <v>429</v>
      </c>
      <c r="E71" s="102">
        <v>8098</v>
      </c>
      <c r="F71" s="101">
        <v>67</v>
      </c>
      <c r="G71" s="99"/>
      <c r="H71" s="99"/>
    </row>
    <row r="72" spans="1:8" ht="12.75">
      <c r="A72" s="100">
        <v>68</v>
      </c>
      <c r="B72" s="102" t="s">
        <v>264</v>
      </c>
      <c r="C72" s="102" t="s">
        <v>430</v>
      </c>
      <c r="D72" s="102" t="s">
        <v>431</v>
      </c>
      <c r="E72" s="102">
        <v>8979</v>
      </c>
      <c r="F72" s="101">
        <v>68</v>
      </c>
      <c r="G72" s="99"/>
      <c r="H72" s="99"/>
    </row>
    <row r="73" spans="1:8" ht="12.75">
      <c r="A73" s="100">
        <v>69</v>
      </c>
      <c r="B73" s="102" t="s">
        <v>432</v>
      </c>
      <c r="C73" s="102" t="s">
        <v>298</v>
      </c>
      <c r="D73" s="102" t="s">
        <v>433</v>
      </c>
      <c r="E73" s="102">
        <v>10644</v>
      </c>
      <c r="F73" s="101">
        <v>69</v>
      </c>
      <c r="G73" s="99"/>
      <c r="H73" s="99"/>
    </row>
    <row r="74" spans="1:8" ht="12.75">
      <c r="A74" s="100">
        <v>70</v>
      </c>
      <c r="B74" s="102" t="s">
        <v>434</v>
      </c>
      <c r="C74" s="102" t="s">
        <v>268</v>
      </c>
      <c r="D74" s="102" t="s">
        <v>435</v>
      </c>
      <c r="E74" s="102">
        <v>9436</v>
      </c>
      <c r="F74" s="101">
        <v>70</v>
      </c>
      <c r="G74" s="99"/>
      <c r="H74" s="99"/>
    </row>
    <row r="75" spans="1:8" ht="12.75">
      <c r="A75" s="100">
        <v>71</v>
      </c>
      <c r="B75" s="102" t="s">
        <v>436</v>
      </c>
      <c r="C75" s="102" t="s">
        <v>315</v>
      </c>
      <c r="D75" s="102" t="s">
        <v>437</v>
      </c>
      <c r="E75" s="102">
        <v>9943</v>
      </c>
      <c r="F75" s="101">
        <v>71</v>
      </c>
      <c r="G75" s="99"/>
      <c r="H75" s="99"/>
    </row>
    <row r="76" spans="1:8" ht="12.75">
      <c r="A76" s="100">
        <v>72</v>
      </c>
      <c r="B76" s="102" t="s">
        <v>438</v>
      </c>
      <c r="C76" s="102" t="s">
        <v>439</v>
      </c>
      <c r="D76" s="102" t="s">
        <v>440</v>
      </c>
      <c r="E76" s="102">
        <v>10265</v>
      </c>
      <c r="F76" s="101">
        <v>72</v>
      </c>
      <c r="G76" s="99"/>
      <c r="H76" s="99"/>
    </row>
    <row r="77" spans="1:8" ht="12.75">
      <c r="A77" s="100">
        <v>73</v>
      </c>
      <c r="B77" s="102" t="s">
        <v>441</v>
      </c>
      <c r="C77" s="102" t="s">
        <v>268</v>
      </c>
      <c r="D77" s="102" t="s">
        <v>442</v>
      </c>
      <c r="E77" s="102">
        <v>10071</v>
      </c>
      <c r="F77" s="101">
        <v>73</v>
      </c>
      <c r="G77" s="99"/>
      <c r="H77" s="99"/>
    </row>
    <row r="78" spans="1:8" ht="12.75">
      <c r="A78" s="100">
        <v>74</v>
      </c>
      <c r="B78" s="102" t="s">
        <v>443</v>
      </c>
      <c r="C78" s="102" t="s">
        <v>444</v>
      </c>
      <c r="D78" s="102" t="s">
        <v>445</v>
      </c>
      <c r="E78" s="102">
        <v>10658</v>
      </c>
      <c r="F78" s="101">
        <v>74</v>
      </c>
      <c r="G78" s="99"/>
      <c r="H78" s="99"/>
    </row>
    <row r="79" spans="1:8" ht="12.75">
      <c r="A79" s="100">
        <v>75</v>
      </c>
      <c r="B79" s="102" t="s">
        <v>446</v>
      </c>
      <c r="C79" s="102" t="s">
        <v>447</v>
      </c>
      <c r="D79" s="102" t="s">
        <v>448</v>
      </c>
      <c r="E79" s="102">
        <v>8740</v>
      </c>
      <c r="F79" s="101">
        <v>75</v>
      </c>
      <c r="G79" s="99"/>
      <c r="H79" s="99"/>
    </row>
    <row r="80" spans="1:8" ht="12.75">
      <c r="A80" s="100">
        <v>76</v>
      </c>
      <c r="B80" s="102" t="s">
        <v>449</v>
      </c>
      <c r="C80" s="102" t="s">
        <v>450</v>
      </c>
      <c r="D80" s="102" t="s">
        <v>451</v>
      </c>
      <c r="E80" s="102">
        <v>10409</v>
      </c>
      <c r="F80" s="101">
        <v>76</v>
      </c>
      <c r="G80" s="99"/>
      <c r="H80" s="99"/>
    </row>
    <row r="81" spans="1:8" ht="12.75">
      <c r="A81" s="100">
        <v>77</v>
      </c>
      <c r="B81" s="102" t="s">
        <v>452</v>
      </c>
      <c r="C81" s="102" t="s">
        <v>453</v>
      </c>
      <c r="D81" s="102" t="s">
        <v>454</v>
      </c>
      <c r="E81" s="102">
        <v>10408</v>
      </c>
      <c r="F81" s="101">
        <v>77</v>
      </c>
      <c r="G81" s="99"/>
      <c r="H81" s="99"/>
    </row>
    <row r="82" spans="1:8" ht="12.75">
      <c r="A82" s="100">
        <v>78</v>
      </c>
      <c r="B82" s="102" t="s">
        <v>455</v>
      </c>
      <c r="C82" s="102" t="s">
        <v>456</v>
      </c>
      <c r="D82" s="102" t="s">
        <v>457</v>
      </c>
      <c r="E82" s="102">
        <v>10669</v>
      </c>
      <c r="F82" s="101">
        <v>78</v>
      </c>
      <c r="G82" s="99"/>
      <c r="H82" s="99"/>
    </row>
    <row r="83" spans="1:8" ht="12.75">
      <c r="A83" s="100">
        <v>79</v>
      </c>
      <c r="B83" s="102" t="s">
        <v>458</v>
      </c>
      <c r="C83" s="102" t="s">
        <v>459</v>
      </c>
      <c r="D83" s="102" t="s">
        <v>460</v>
      </c>
      <c r="E83" s="102">
        <v>9455</v>
      </c>
      <c r="F83" s="101">
        <v>79</v>
      </c>
      <c r="G83" s="99"/>
      <c r="H83" s="99"/>
    </row>
    <row r="84" spans="1:8" ht="12.75">
      <c r="A84" s="100">
        <v>80</v>
      </c>
      <c r="B84" s="102" t="s">
        <v>461</v>
      </c>
      <c r="C84" s="102" t="s">
        <v>444</v>
      </c>
      <c r="D84" s="102" t="s">
        <v>462</v>
      </c>
      <c r="E84" s="102">
        <v>10412</v>
      </c>
      <c r="F84" s="101">
        <v>80</v>
      </c>
      <c r="G84" s="99"/>
      <c r="H84" s="99"/>
    </row>
    <row r="85" spans="1:8" ht="12.75">
      <c r="A85" s="100">
        <v>81</v>
      </c>
      <c r="B85" s="102" t="s">
        <v>463</v>
      </c>
      <c r="C85" s="102" t="s">
        <v>464</v>
      </c>
      <c r="D85" s="102" t="s">
        <v>465</v>
      </c>
      <c r="E85" s="102"/>
      <c r="F85" s="101">
        <v>81</v>
      </c>
      <c r="G85" s="99"/>
      <c r="H85" s="99"/>
    </row>
    <row r="86" spans="1:8" ht="12.75">
      <c r="A86" s="100">
        <v>82</v>
      </c>
      <c r="B86" s="102" t="s">
        <v>466</v>
      </c>
      <c r="C86" s="102" t="s">
        <v>453</v>
      </c>
      <c r="D86" s="102" t="s">
        <v>467</v>
      </c>
      <c r="E86" s="102"/>
      <c r="F86" s="101">
        <v>82</v>
      </c>
      <c r="G86" s="99"/>
      <c r="H86" s="99"/>
    </row>
    <row r="87" spans="1:8" ht="12.75">
      <c r="A87" s="100">
        <v>83</v>
      </c>
      <c r="B87" s="102" t="s">
        <v>468</v>
      </c>
      <c r="C87" s="102" t="s">
        <v>468</v>
      </c>
      <c r="D87" s="102" t="s">
        <v>469</v>
      </c>
      <c r="E87" s="102">
        <v>0</v>
      </c>
      <c r="F87" s="101">
        <v>83</v>
      </c>
      <c r="G87" s="99"/>
      <c r="H87" s="99"/>
    </row>
    <row r="88" spans="1:8" ht="12.75">
      <c r="A88" s="100">
        <v>84</v>
      </c>
      <c r="B88" s="102" t="s">
        <v>468</v>
      </c>
      <c r="C88" s="102" t="s">
        <v>468</v>
      </c>
      <c r="D88" s="102" t="s">
        <v>469</v>
      </c>
      <c r="E88" s="102">
        <v>0</v>
      </c>
      <c r="F88" s="101">
        <v>84</v>
      </c>
      <c r="G88" s="99"/>
      <c r="H88" s="99"/>
    </row>
    <row r="89" spans="1:8" ht="12.75">
      <c r="A89" s="100">
        <v>85</v>
      </c>
      <c r="B89" s="102" t="s">
        <v>468</v>
      </c>
      <c r="C89" s="102" t="s">
        <v>468</v>
      </c>
      <c r="D89" s="102" t="s">
        <v>469</v>
      </c>
      <c r="E89" s="102">
        <v>0</v>
      </c>
      <c r="F89" s="101">
        <v>85</v>
      </c>
      <c r="G89" s="99"/>
      <c r="H89" s="99"/>
    </row>
    <row r="90" spans="1:8" ht="12.75">
      <c r="A90" s="100">
        <v>86</v>
      </c>
      <c r="B90" s="102" t="s">
        <v>468</v>
      </c>
      <c r="C90" s="102" t="s">
        <v>468</v>
      </c>
      <c r="D90" s="102" t="s">
        <v>469</v>
      </c>
      <c r="E90" s="102">
        <v>0</v>
      </c>
      <c r="F90" s="101">
        <v>86</v>
      </c>
      <c r="G90" s="99"/>
      <c r="H90" s="99"/>
    </row>
    <row r="91" spans="1:8" ht="12.75">
      <c r="A91" s="100">
        <v>87</v>
      </c>
      <c r="B91" s="102" t="s">
        <v>468</v>
      </c>
      <c r="C91" s="102" t="s">
        <v>468</v>
      </c>
      <c r="D91" s="102" t="s">
        <v>469</v>
      </c>
      <c r="E91" s="102">
        <v>0</v>
      </c>
      <c r="F91" s="101">
        <v>87</v>
      </c>
      <c r="G91" s="99"/>
      <c r="H91" s="99"/>
    </row>
    <row r="92" spans="1:8" ht="12.75">
      <c r="A92" s="100">
        <v>88</v>
      </c>
      <c r="B92" s="102" t="s">
        <v>468</v>
      </c>
      <c r="C92" s="102" t="s">
        <v>468</v>
      </c>
      <c r="D92" s="102" t="s">
        <v>469</v>
      </c>
      <c r="E92" s="102">
        <v>0</v>
      </c>
      <c r="F92" s="101">
        <v>88</v>
      </c>
      <c r="G92" s="99"/>
      <c r="H92" s="99"/>
    </row>
    <row r="93" spans="1:8" ht="12.75">
      <c r="A93" s="100">
        <v>89</v>
      </c>
      <c r="B93" s="102" t="s">
        <v>468</v>
      </c>
      <c r="C93" s="102" t="s">
        <v>468</v>
      </c>
      <c r="D93" s="102" t="s">
        <v>469</v>
      </c>
      <c r="E93" s="102">
        <v>0</v>
      </c>
      <c r="F93" s="101">
        <v>89</v>
      </c>
      <c r="G93" s="99"/>
      <c r="H93" s="99"/>
    </row>
    <row r="94" spans="1:8" ht="12.75">
      <c r="A94" s="100">
        <v>90</v>
      </c>
      <c r="B94" s="102" t="s">
        <v>468</v>
      </c>
      <c r="C94" s="102" t="s">
        <v>468</v>
      </c>
      <c r="D94" s="102" t="s">
        <v>469</v>
      </c>
      <c r="E94" s="102">
        <v>0</v>
      </c>
      <c r="F94" s="101">
        <v>90</v>
      </c>
      <c r="G94" s="99"/>
      <c r="H94" s="99"/>
    </row>
    <row r="95" spans="1:8" ht="12.75">
      <c r="A95" s="100">
        <v>91</v>
      </c>
      <c r="B95" s="102" t="s">
        <v>468</v>
      </c>
      <c r="C95" s="102" t="s">
        <v>468</v>
      </c>
      <c r="D95" s="102" t="s">
        <v>469</v>
      </c>
      <c r="E95" s="102">
        <v>0</v>
      </c>
      <c r="F95" s="101">
        <v>91</v>
      </c>
      <c r="G95" s="99"/>
      <c r="H95" s="99"/>
    </row>
    <row r="96" spans="1:8" ht="12.75">
      <c r="A96" s="100">
        <v>92</v>
      </c>
      <c r="B96" s="102" t="s">
        <v>468</v>
      </c>
      <c r="C96" s="102" t="s">
        <v>468</v>
      </c>
      <c r="D96" s="102" t="s">
        <v>469</v>
      </c>
      <c r="E96" s="102">
        <v>0</v>
      </c>
      <c r="F96" s="101">
        <v>92</v>
      </c>
      <c r="G96" s="99"/>
      <c r="H96" s="99"/>
    </row>
    <row r="97" spans="1:8" ht="12.75">
      <c r="A97" s="100">
        <v>93</v>
      </c>
      <c r="B97" s="102" t="s">
        <v>468</v>
      </c>
      <c r="C97" s="102" t="s">
        <v>468</v>
      </c>
      <c r="D97" s="102" t="s">
        <v>469</v>
      </c>
      <c r="E97" s="102">
        <v>0</v>
      </c>
      <c r="F97" s="101">
        <v>93</v>
      </c>
      <c r="G97" s="99"/>
      <c r="H97" s="99"/>
    </row>
    <row r="98" spans="1:8" ht="12.75">
      <c r="A98" s="100">
        <v>94</v>
      </c>
      <c r="B98" s="102" t="s">
        <v>468</v>
      </c>
      <c r="C98" s="102" t="s">
        <v>468</v>
      </c>
      <c r="D98" s="102" t="s">
        <v>469</v>
      </c>
      <c r="E98" s="102">
        <v>0</v>
      </c>
      <c r="F98" s="101">
        <v>94</v>
      </c>
      <c r="G98" s="99"/>
      <c r="H98" s="99"/>
    </row>
    <row r="99" spans="1:8" ht="12.75">
      <c r="A99" s="100">
        <v>95</v>
      </c>
      <c r="B99" s="102" t="s">
        <v>468</v>
      </c>
      <c r="C99" s="102" t="s">
        <v>468</v>
      </c>
      <c r="D99" s="102" t="s">
        <v>469</v>
      </c>
      <c r="E99" s="102">
        <v>0</v>
      </c>
      <c r="F99" s="101">
        <v>95</v>
      </c>
      <c r="G99" s="99"/>
      <c r="H99" s="99"/>
    </row>
    <row r="100" spans="1:8" ht="12.75">
      <c r="A100" s="100">
        <v>96</v>
      </c>
      <c r="B100" s="102" t="s">
        <v>468</v>
      </c>
      <c r="C100" s="102" t="s">
        <v>468</v>
      </c>
      <c r="D100" s="102" t="s">
        <v>469</v>
      </c>
      <c r="E100" s="102">
        <v>0</v>
      </c>
      <c r="F100" s="101">
        <v>96</v>
      </c>
      <c r="G100" s="99"/>
      <c r="H100" s="99"/>
    </row>
  </sheetData>
  <sheetProtection formatCells="0" formatColumns="0" formatRows="0" insertHyperlinks="0" sort="0" autoFilter="0" pivotTables="0"/>
  <dataValidations count="1">
    <dataValidation type="list" allowBlank="1" showInputMessage="1" showErrorMessage="1" sqref="H5:H100">
      <formula1>"ja,ei"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T3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6.00390625" style="0" bestFit="1" customWidth="1"/>
    <col min="2" max="2" width="21.28125" style="61" customWidth="1"/>
    <col min="3" max="3" width="20.8515625" style="61" customWidth="1"/>
    <col min="4" max="4" width="10.8515625" style="0" customWidth="1"/>
    <col min="5" max="5" width="21.28125" style="61" customWidth="1"/>
    <col min="6" max="6" width="8.00390625" style="83" customWidth="1"/>
    <col min="7" max="7" width="10.421875" style="78" bestFit="1" customWidth="1"/>
    <col min="8" max="8" width="8.7109375" style="0" hidden="1" customWidth="1"/>
    <col min="10" max="10" width="8.7109375" style="0" hidden="1" customWidth="1"/>
    <col min="11" max="14" width="2.00390625" style="0" customWidth="1"/>
    <col min="15" max="15" width="2.00390625" style="62" customWidth="1"/>
    <col min="16" max="19" width="2.00390625" style="0" customWidth="1"/>
    <col min="20" max="30" width="3.00390625" style="0" customWidth="1"/>
    <col min="31" max="43" width="2.8515625" style="0" bestFit="1" customWidth="1"/>
  </cols>
  <sheetData>
    <row r="1" spans="1:46" s="60" customFormat="1" ht="12.75">
      <c r="A1" s="60" t="s">
        <v>125</v>
      </c>
      <c r="B1" s="63" t="s">
        <v>126</v>
      </c>
      <c r="C1" s="63" t="s">
        <v>127</v>
      </c>
      <c r="D1" s="60" t="s">
        <v>128</v>
      </c>
      <c r="E1" s="63" t="s">
        <v>129</v>
      </c>
      <c r="F1" s="82" t="s">
        <v>130</v>
      </c>
      <c r="G1" s="63" t="s">
        <v>224</v>
      </c>
      <c r="H1" s="64" t="s">
        <v>131</v>
      </c>
      <c r="I1" s="60" t="s">
        <v>132</v>
      </c>
      <c r="J1"/>
      <c r="K1" s="65">
        <f>IF(COUNTIF($J:$J,1)=1,"",1)</f>
        <v>1</v>
      </c>
      <c r="L1" s="65">
        <f>IF(COUNTIF($J:$J,2)=1,"",2)</f>
        <v>2</v>
      </c>
      <c r="M1" s="65">
        <f>IF(COUNTIF($J:$J,3)=1,"",3)</f>
        <v>3</v>
      </c>
      <c r="N1" s="65">
        <f>IF(COUNTIF($J:$J,4)=1,"",4)</f>
        <v>4</v>
      </c>
      <c r="O1" s="65">
        <f>IF(COUNTIF($J:$J,5)=1,"",5)</f>
        <v>5</v>
      </c>
      <c r="P1" s="65">
        <f>IF(COUNTIF($J:$J,6)=1,"",6)</f>
        <v>6</v>
      </c>
      <c r="Q1" s="65">
        <f>IF(COUNTIF($J:$J,7)=1,"",7)</f>
        <v>7</v>
      </c>
      <c r="R1" s="65">
        <f>IF(COUNTIF($J:$J,8)=1,"",8)</f>
        <v>8</v>
      </c>
      <c r="S1" s="65">
        <f>IF(COUNTIF($J:$J,9)=1,"",9)</f>
        <v>9</v>
      </c>
      <c r="T1" s="65">
        <f>IF(COUNTIF($J:$J,10)=1,"",10)</f>
        <v>10</v>
      </c>
      <c r="U1" s="65">
        <f>IF(COUNTIF($J:$J,11)=1,"",11)</f>
        <v>11</v>
      </c>
      <c r="V1" s="65">
        <f>IF(COUNTIF($J:$J,12)=1,"",12)</f>
        <v>12</v>
      </c>
      <c r="W1" s="65">
        <f>IF(COUNTIF($J:$J,13)=1,"",13)</f>
        <v>13</v>
      </c>
      <c r="X1" s="65">
        <f>IF(COUNTIF($J:$J,14)=1,"",14)</f>
        <v>14</v>
      </c>
      <c r="Y1" s="65">
        <f>IF(COUNTIF($J:$J,15)=1,"",15)</f>
        <v>15</v>
      </c>
      <c r="Z1" s="65">
        <f>IF(COUNTIF($J:$J,16)=1,"",16)</f>
        <v>16</v>
      </c>
      <c r="AA1" s="65">
        <f>IF(COUNTIF($J:$J,17)=1,"",17)</f>
        <v>17</v>
      </c>
      <c r="AB1" s="65">
        <f>IF(COUNTIF($J:$J,18)=1,"",18)</f>
        <v>18</v>
      </c>
      <c r="AC1" s="65">
        <f>IF(COUNTIF($J:$J,19)=1,"",19)</f>
        <v>19</v>
      </c>
      <c r="AD1" s="65">
        <f>IF(COUNTIF($J:$J,20)=1,"",20)</f>
        <v>20</v>
      </c>
      <c r="AE1" s="60">
        <f>IF(COUNTIF($J:$J,21)=1,"",21)</f>
        <v>21</v>
      </c>
      <c r="AF1" s="60">
        <f>IF(COUNTIF($J:$J,22)=1,"",22)</f>
        <v>22</v>
      </c>
      <c r="AG1" s="60">
        <f>IF(COUNTIF($J:$J,23)=1,"",23)</f>
        <v>23</v>
      </c>
      <c r="AH1" s="60">
        <f>IF(COUNTIF($J:$J,24)=1,"",24)</f>
        <v>24</v>
      </c>
      <c r="AI1" s="60">
        <f>IF(COUNTIF($J:$J,25)=1,"",25)</f>
        <v>25</v>
      </c>
      <c r="AJ1" s="60">
        <f>IF(COUNTIF($J:$J,26)=1,"",26)</f>
        <v>26</v>
      </c>
      <c r="AK1" s="60">
        <f>IF(COUNTIF($J:$J,27)=1,"",27)</f>
        <v>27</v>
      </c>
      <c r="AL1" s="60">
        <f>IF(COUNTIF($J:$J,27)=1,"",27)</f>
        <v>27</v>
      </c>
      <c r="AM1" s="60">
        <f>IF(COUNTIF($J:$J,28)=1,"",28)</f>
        <v>28</v>
      </c>
      <c r="AN1" s="60">
        <f>IF(COUNTIF($J:$J,29)=1,"",29)</f>
        <v>29</v>
      </c>
      <c r="AO1" s="60">
        <f>IF(COUNTIF($J:$J,30)=1,"",30)</f>
        <v>30</v>
      </c>
      <c r="AP1" s="60">
        <f>IF(COUNTIF($J:$J,31)=1,"",31)</f>
        <v>31</v>
      </c>
      <c r="AQ1" s="60">
        <f>IF(COUNTIF($J:$J,32)=1,"",32)</f>
        <v>32</v>
      </c>
      <c r="AT1" s="66"/>
    </row>
    <row r="2" spans="1:10" ht="12.75">
      <c r="A2">
        <v>201</v>
      </c>
      <c r="B2" s="61" t="str">
        <f>Plussring!B6</f>
        <v>Joosep Hansar</v>
      </c>
      <c r="C2" s="61" t="str">
        <f>Plussring!B8</f>
        <v>Egle Hiius</v>
      </c>
      <c r="D2">
        <v>1</v>
      </c>
      <c r="E2" s="61" t="s">
        <v>420</v>
      </c>
      <c r="F2" s="83" t="s">
        <v>134</v>
      </c>
      <c r="G2" s="63" t="s">
        <v>234</v>
      </c>
      <c r="H2" s="62" t="s">
        <v>133</v>
      </c>
      <c r="J2">
        <f aca="true" t="shared" si="0" ref="J2:J65">IF(D2="","",IF(E2="",D2,""))</f>
      </c>
    </row>
    <row r="3" spans="1:10" ht="12.75">
      <c r="A3">
        <v>202</v>
      </c>
      <c r="B3" s="61" t="str">
        <f>Plussring!B10</f>
        <v>Ats Kallais</v>
      </c>
      <c r="C3" s="61" t="str">
        <f>Plussring!B12</f>
        <v>Bye Bye</v>
      </c>
      <c r="E3" s="61" t="s">
        <v>333</v>
      </c>
      <c r="F3" s="83" t="s">
        <v>136</v>
      </c>
      <c r="H3" s="62" t="s">
        <v>134</v>
      </c>
      <c r="J3">
        <f t="shared" si="0"/>
      </c>
    </row>
    <row r="4" spans="1:10" ht="12.75">
      <c r="A4">
        <v>203</v>
      </c>
      <c r="B4" s="61" t="str">
        <f>Plussring!B14</f>
        <v>Tõnu Hansar</v>
      </c>
      <c r="C4" s="61" t="str">
        <f>Plussring!B16</f>
        <v>Sara Ponnin</v>
      </c>
      <c r="D4">
        <v>2</v>
      </c>
      <c r="E4" s="61" t="s">
        <v>375</v>
      </c>
      <c r="F4" s="83" t="s">
        <v>133</v>
      </c>
      <c r="H4" s="62" t="s">
        <v>135</v>
      </c>
      <c r="J4">
        <f t="shared" si="0"/>
      </c>
    </row>
    <row r="5" spans="1:10" ht="12.75">
      <c r="A5">
        <v>204</v>
      </c>
      <c r="B5" s="61" t="str">
        <f>Plussring!B18</f>
        <v>Peeter Pill</v>
      </c>
      <c r="C5" s="61" t="str">
        <f>Plussring!B20</f>
        <v>Jako Lill</v>
      </c>
      <c r="D5">
        <v>3</v>
      </c>
      <c r="E5" s="61" t="s">
        <v>378</v>
      </c>
      <c r="F5" s="83" t="s">
        <v>133</v>
      </c>
      <c r="H5" s="62" t="s">
        <v>136</v>
      </c>
      <c r="J5">
        <f t="shared" si="0"/>
      </c>
    </row>
    <row r="6" spans="1:10" ht="12.75">
      <c r="A6">
        <v>205</v>
      </c>
      <c r="B6" s="61" t="str">
        <f>Plussring!B22</f>
        <v>Vesta Lissovenko</v>
      </c>
      <c r="C6" s="61" t="str">
        <f>Plussring!B24</f>
        <v>Anna maria Hanson</v>
      </c>
      <c r="D6">
        <v>4</v>
      </c>
      <c r="E6" s="61" t="s">
        <v>398</v>
      </c>
      <c r="F6" s="83" t="s">
        <v>134</v>
      </c>
      <c r="H6" s="62" t="s">
        <v>137</v>
      </c>
      <c r="J6">
        <f t="shared" si="0"/>
      </c>
    </row>
    <row r="7" spans="1:10" ht="12.75">
      <c r="A7">
        <v>206</v>
      </c>
      <c r="B7" s="61" t="str">
        <f>Plussring!B26</f>
        <v>Arvi Merigan</v>
      </c>
      <c r="C7" s="61" t="str">
        <f>Plussring!B28</f>
        <v>Bye Bye</v>
      </c>
      <c r="E7" s="61" t="s">
        <v>355</v>
      </c>
      <c r="F7" s="83" t="s">
        <v>136</v>
      </c>
      <c r="H7" s="62" t="s">
        <v>138</v>
      </c>
      <c r="J7">
        <f t="shared" si="0"/>
      </c>
    </row>
    <row r="8" spans="1:10" ht="12.75">
      <c r="A8">
        <v>207</v>
      </c>
      <c r="B8" s="61" t="str">
        <f>Plussring!B30</f>
        <v>Alex Rahuoja</v>
      </c>
      <c r="C8" s="61" t="str">
        <f>Plussring!B32</f>
        <v>Bye Bye</v>
      </c>
      <c r="E8" s="61" t="s">
        <v>352</v>
      </c>
      <c r="F8" s="83" t="s">
        <v>136</v>
      </c>
      <c r="H8" s="62" t="s">
        <v>139</v>
      </c>
      <c r="J8">
        <f t="shared" si="0"/>
      </c>
    </row>
    <row r="9" spans="1:10" ht="12.75">
      <c r="A9">
        <v>208</v>
      </c>
      <c r="B9" s="61" t="str">
        <f>Plussring!B34</f>
        <v>Oleg Gussarov</v>
      </c>
      <c r="C9" s="61" t="str">
        <f>Plussring!B36</f>
        <v>Anneli Mälksoo</v>
      </c>
      <c r="D9">
        <v>5</v>
      </c>
      <c r="E9" s="61" t="s">
        <v>401</v>
      </c>
      <c r="F9" s="83" t="s">
        <v>133</v>
      </c>
      <c r="H9" s="62" t="s">
        <v>140</v>
      </c>
      <c r="J9">
        <f t="shared" si="0"/>
      </c>
    </row>
    <row r="10" spans="1:10" ht="12.75">
      <c r="A10">
        <v>209</v>
      </c>
      <c r="B10" s="61" t="str">
        <f>Plussring!B38</f>
        <v>Raivo Roots</v>
      </c>
      <c r="C10" s="61" t="str">
        <f>Plussring!B40</f>
        <v>Aleks Vaarpu</v>
      </c>
      <c r="D10">
        <v>6</v>
      </c>
      <c r="E10" s="61" t="s">
        <v>433</v>
      </c>
      <c r="F10" s="83" t="s">
        <v>135</v>
      </c>
      <c r="H10" s="62" t="s">
        <v>141</v>
      </c>
      <c r="J10">
        <f t="shared" si="0"/>
      </c>
    </row>
    <row r="11" spans="1:10" ht="12.75">
      <c r="A11">
        <v>210</v>
      </c>
      <c r="B11" s="61" t="str">
        <f>Plussring!B42</f>
        <v>Heikki Sool</v>
      </c>
      <c r="C11" s="61" t="str">
        <f>Plussring!B44</f>
        <v>Bye Bye</v>
      </c>
      <c r="E11" s="61" t="s">
        <v>344</v>
      </c>
      <c r="F11" s="83" t="s">
        <v>136</v>
      </c>
      <c r="H11" s="62" t="s">
        <v>142</v>
      </c>
      <c r="J11">
        <f t="shared" si="0"/>
      </c>
    </row>
    <row r="12" spans="1:10" ht="12.75">
      <c r="A12">
        <v>211</v>
      </c>
      <c r="B12" s="61" t="str">
        <f>Plussring!B46</f>
        <v>Veljo Mõek</v>
      </c>
      <c r="C12" s="61" t="str">
        <f>Plussring!B48</f>
        <v>Bye Bye</v>
      </c>
      <c r="E12" s="61" t="s">
        <v>364</v>
      </c>
      <c r="F12" s="83" t="s">
        <v>136</v>
      </c>
      <c r="J12">
        <f t="shared" si="0"/>
      </c>
    </row>
    <row r="13" spans="1:10" ht="12.75">
      <c r="A13">
        <v>212</v>
      </c>
      <c r="B13" s="61" t="str">
        <f>Plussring!B50</f>
        <v>Aili Kuldkepp</v>
      </c>
      <c r="C13" s="61" t="str">
        <f>Plussring!B52</f>
        <v>Raul Taevas</v>
      </c>
      <c r="D13">
        <v>7</v>
      </c>
      <c r="E13" s="61" t="s">
        <v>389</v>
      </c>
      <c r="F13" s="83" t="s">
        <v>134</v>
      </c>
      <c r="J13">
        <f t="shared" si="0"/>
      </c>
    </row>
    <row r="14" spans="1:10" ht="12.75">
      <c r="A14">
        <v>213</v>
      </c>
      <c r="B14" s="61" t="str">
        <f>Plussring!B54</f>
        <v>Mati Türk</v>
      </c>
      <c r="C14" s="61" t="str">
        <f>Plussring!B56</f>
        <v>Rene Vinnal</v>
      </c>
      <c r="D14">
        <v>8</v>
      </c>
      <c r="E14" s="61" t="s">
        <v>386</v>
      </c>
      <c r="F14" s="83" t="s">
        <v>133</v>
      </c>
      <c r="J14">
        <f t="shared" si="0"/>
      </c>
    </row>
    <row r="15" spans="1:10" ht="12.75">
      <c r="A15">
        <v>214</v>
      </c>
      <c r="B15" s="61" t="str">
        <f>Plussring!B58</f>
        <v>Raino Rosin</v>
      </c>
      <c r="C15" s="61" t="str">
        <f>Plussring!B60</f>
        <v>Bye Bye</v>
      </c>
      <c r="E15" s="61" t="s">
        <v>367</v>
      </c>
      <c r="F15" s="83" t="s">
        <v>136</v>
      </c>
      <c r="J15">
        <f t="shared" si="0"/>
      </c>
    </row>
    <row r="16" spans="1:10" ht="12.75">
      <c r="A16">
        <v>215</v>
      </c>
      <c r="B16" s="61" t="str">
        <f>Plussring!B62</f>
        <v>Uno Ridal</v>
      </c>
      <c r="C16" s="61" t="str">
        <f>Plussring!B64</f>
        <v>Bye Bye</v>
      </c>
      <c r="E16" s="61" t="s">
        <v>341</v>
      </c>
      <c r="F16" s="83" t="s">
        <v>136</v>
      </c>
      <c r="J16">
        <f t="shared" si="0"/>
      </c>
    </row>
    <row r="17" spans="1:10" ht="12.75">
      <c r="A17">
        <v>216</v>
      </c>
      <c r="B17" s="61" t="str">
        <f>Plussring!B66</f>
        <v>Anatoli Zapunov</v>
      </c>
      <c r="C17" s="61" t="str">
        <f>Plussring!B68</f>
        <v>Urmas Vender</v>
      </c>
      <c r="D17">
        <v>9</v>
      </c>
      <c r="E17" s="61" t="s">
        <v>431</v>
      </c>
      <c r="F17" s="83" t="s">
        <v>134</v>
      </c>
      <c r="J17">
        <f t="shared" si="0"/>
      </c>
    </row>
    <row r="18" spans="1:10" ht="12.75">
      <c r="A18">
        <v>217</v>
      </c>
      <c r="B18" s="61" t="str">
        <f>Plussring!B71</f>
        <v>Tarmo All</v>
      </c>
      <c r="C18" s="61" t="str">
        <f>Plussring!B73</f>
        <v>Kestutis Aleknavicius</v>
      </c>
      <c r="D18">
        <v>10</v>
      </c>
      <c r="E18" s="61" t="s">
        <v>429</v>
      </c>
      <c r="F18" s="83" t="s">
        <v>135</v>
      </c>
      <c r="J18">
        <f t="shared" si="0"/>
      </c>
    </row>
    <row r="19" spans="1:10" ht="12.75">
      <c r="A19">
        <v>218</v>
      </c>
      <c r="B19" s="61" t="str">
        <f>Plussring!B75</f>
        <v>Raigo Rommot</v>
      </c>
      <c r="C19" s="61" t="str">
        <f>Plussring!B77</f>
        <v>Bye Bye</v>
      </c>
      <c r="E19" s="61" t="s">
        <v>338</v>
      </c>
      <c r="F19" s="83" t="s">
        <v>136</v>
      </c>
      <c r="J19">
        <f t="shared" si="0"/>
      </c>
    </row>
    <row r="20" spans="1:10" ht="12.75">
      <c r="A20">
        <v>219</v>
      </c>
      <c r="B20" s="61" t="str">
        <f>Plussring!B79</f>
        <v>Toomas Hansar</v>
      </c>
      <c r="C20" s="61" t="str">
        <f>Plussring!B81</f>
        <v>Bye Bye</v>
      </c>
      <c r="E20" s="61" t="s">
        <v>370</v>
      </c>
      <c r="F20" s="83" t="s">
        <v>136</v>
      </c>
      <c r="J20">
        <f t="shared" si="0"/>
      </c>
    </row>
    <row r="21" spans="1:10" ht="12.75">
      <c r="A21">
        <v>220</v>
      </c>
      <c r="B21" s="61" t="str">
        <f>Plussring!B83</f>
        <v>Celly Kukk</v>
      </c>
      <c r="C21" s="61" t="str">
        <f>Plussring!B85</f>
        <v>Siim Esko</v>
      </c>
      <c r="D21">
        <v>11</v>
      </c>
      <c r="E21" s="61" t="s">
        <v>383</v>
      </c>
      <c r="F21" s="83" t="s">
        <v>133</v>
      </c>
      <c r="J21">
        <f t="shared" si="0"/>
      </c>
    </row>
    <row r="22" spans="1:10" ht="12.75">
      <c r="A22">
        <v>221</v>
      </c>
      <c r="B22" s="61" t="str">
        <f>Plussring!B87</f>
        <v>Aleksandr Zubjuk</v>
      </c>
      <c r="C22" s="61" t="str">
        <f>Plussring!B89</f>
        <v>Taivo Koitla</v>
      </c>
      <c r="D22">
        <v>2</v>
      </c>
      <c r="E22" s="61" t="s">
        <v>392</v>
      </c>
      <c r="F22" s="83" t="s">
        <v>133</v>
      </c>
      <c r="J22">
        <f t="shared" si="0"/>
      </c>
    </row>
    <row r="23" spans="1:10" ht="12.75">
      <c r="A23">
        <v>222</v>
      </c>
      <c r="B23" s="61" t="str">
        <f>Plussring!B91</f>
        <v>Kristi Ernits</v>
      </c>
      <c r="C23" s="61" t="str">
        <f>Plussring!B93</f>
        <v>Bye Bye</v>
      </c>
      <c r="E23" s="61" t="s">
        <v>361</v>
      </c>
      <c r="F23" s="83" t="s">
        <v>136</v>
      </c>
      <c r="J23">
        <f t="shared" si="0"/>
      </c>
    </row>
    <row r="24" spans="1:10" ht="12.75">
      <c r="A24">
        <v>223</v>
      </c>
      <c r="B24" s="61" t="str">
        <f>Plussring!B95</f>
        <v>Piret Kummel</v>
      </c>
      <c r="C24" s="61" t="str">
        <f>Plussring!B97</f>
        <v>Bye Bye</v>
      </c>
      <c r="E24" s="61" t="s">
        <v>347</v>
      </c>
      <c r="F24" s="83" t="s">
        <v>136</v>
      </c>
      <c r="J24">
        <f t="shared" si="0"/>
      </c>
    </row>
    <row r="25" spans="1:10" ht="12.75">
      <c r="A25">
        <v>224</v>
      </c>
      <c r="B25" s="61" t="str">
        <f>Plussring!B99</f>
        <v>Heiki Hansar</v>
      </c>
      <c r="C25" s="61" t="str">
        <f>Plussring!B101</f>
        <v>Alexandra-olivia Hanson</v>
      </c>
      <c r="D25">
        <v>3</v>
      </c>
      <c r="E25" s="61" t="s">
        <v>406</v>
      </c>
      <c r="F25" s="83" t="s">
        <v>133</v>
      </c>
      <c r="J25">
        <f t="shared" si="0"/>
      </c>
    </row>
    <row r="26" spans="1:10" ht="12.75">
      <c r="A26">
        <v>225</v>
      </c>
      <c r="B26" s="61" t="str">
        <f>Plussring!B103</f>
        <v>Ivar Kiik</v>
      </c>
      <c r="C26" s="61" t="str">
        <f>Plussring!B105</f>
        <v>Johann Ollmann</v>
      </c>
      <c r="D26">
        <v>8</v>
      </c>
      <c r="E26" s="61" t="s">
        <v>437</v>
      </c>
      <c r="F26" s="83" t="s">
        <v>133</v>
      </c>
      <c r="J26">
        <f t="shared" si="0"/>
      </c>
    </row>
    <row r="27" spans="1:10" ht="12.75">
      <c r="A27">
        <v>226</v>
      </c>
      <c r="B27" s="61" t="str">
        <f>Plussring!B107</f>
        <v>Taavi Miku</v>
      </c>
      <c r="C27" s="61" t="str">
        <f>Plussring!B109</f>
        <v>Bye Bye</v>
      </c>
      <c r="E27" s="61" t="s">
        <v>349</v>
      </c>
      <c r="F27" s="83" t="s">
        <v>136</v>
      </c>
      <c r="J27">
        <f t="shared" si="0"/>
      </c>
    </row>
    <row r="28" spans="1:10" ht="12.75">
      <c r="A28">
        <v>227</v>
      </c>
      <c r="B28" s="61" t="str">
        <f>Plussring!B111</f>
        <v>Enrico Kozintsev</v>
      </c>
      <c r="C28" s="61" t="str">
        <f>Plussring!B113</f>
        <v>Bye Bye</v>
      </c>
      <c r="E28" s="61" t="s">
        <v>358</v>
      </c>
      <c r="F28" s="83" t="s">
        <v>136</v>
      </c>
      <c r="J28">
        <f t="shared" si="0"/>
      </c>
    </row>
    <row r="29" spans="1:10" ht="12.75">
      <c r="A29">
        <v>228</v>
      </c>
      <c r="B29" s="61" t="str">
        <f>Plussring!B115</f>
        <v>Ellen Vahter</v>
      </c>
      <c r="C29" s="61" t="str">
        <f>Plussring!B117</f>
        <v>Larissa Lill</v>
      </c>
      <c r="D29">
        <v>12</v>
      </c>
      <c r="E29" s="61" t="s">
        <v>395</v>
      </c>
      <c r="F29" s="83" t="s">
        <v>133</v>
      </c>
      <c r="J29">
        <f t="shared" si="0"/>
      </c>
    </row>
    <row r="30" spans="1:10" ht="12.75">
      <c r="A30">
        <v>229</v>
      </c>
      <c r="B30" s="61" t="str">
        <f>Plussring!B119</f>
        <v>Margo Merigan</v>
      </c>
      <c r="C30" s="61" t="str">
        <f>Plussring!B121</f>
        <v>Kristo Kerno</v>
      </c>
      <c r="D30">
        <v>1</v>
      </c>
      <c r="E30" s="61" t="s">
        <v>380</v>
      </c>
      <c r="F30" s="83" t="s">
        <v>133</v>
      </c>
      <c r="J30">
        <f t="shared" si="0"/>
      </c>
    </row>
    <row r="31" spans="1:10" ht="12.75">
      <c r="A31">
        <v>230</v>
      </c>
      <c r="B31" s="61" t="str">
        <f>Plussring!B123</f>
        <v>Reet Kullerkupp</v>
      </c>
      <c r="C31" s="61" t="str">
        <f>Plussring!B125</f>
        <v>Mirtel Vinnal</v>
      </c>
      <c r="D31">
        <v>4</v>
      </c>
      <c r="E31" s="61" t="s">
        <v>373</v>
      </c>
      <c r="F31" s="83" t="s">
        <v>133</v>
      </c>
      <c r="J31">
        <f t="shared" si="0"/>
      </c>
    </row>
    <row r="32" spans="1:10" ht="12.75">
      <c r="A32">
        <v>231</v>
      </c>
      <c r="B32" s="61" t="str">
        <f>Plussring!B127</f>
        <v>Kalju Nasir</v>
      </c>
      <c r="C32" s="61" t="str">
        <f>Plussring!B129</f>
        <v>Bye Bye</v>
      </c>
      <c r="E32" s="61" t="s">
        <v>335</v>
      </c>
      <c r="F32" s="83" t="s">
        <v>136</v>
      </c>
      <c r="J32">
        <f t="shared" si="0"/>
      </c>
    </row>
    <row r="33" spans="1:10" ht="12.75">
      <c r="A33">
        <v>232</v>
      </c>
      <c r="B33" s="61" t="str">
        <f>Plussring!B131</f>
        <v>Neverly Lukas</v>
      </c>
      <c r="C33" s="61" t="str">
        <f>Plussring!B133</f>
        <v>Aivar Soo</v>
      </c>
      <c r="D33">
        <v>2</v>
      </c>
      <c r="E33" s="61" t="s">
        <v>418</v>
      </c>
      <c r="F33" s="83" t="s">
        <v>135</v>
      </c>
      <c r="J33">
        <f t="shared" si="0"/>
      </c>
    </row>
    <row r="34" spans="1:10" ht="12.75">
      <c r="A34">
        <v>233</v>
      </c>
      <c r="B34" s="61" t="str">
        <f>Plussring!E5</f>
        <v>Liisi Vellner</v>
      </c>
      <c r="C34" s="61" t="str">
        <f>Plussring!E7</f>
        <v>Joosep Hansar</v>
      </c>
      <c r="D34">
        <v>11</v>
      </c>
      <c r="E34" s="61" t="s">
        <v>240</v>
      </c>
      <c r="F34" s="83" t="s">
        <v>133</v>
      </c>
      <c r="J34">
        <f t="shared" si="0"/>
      </c>
    </row>
    <row r="35" spans="1:10" ht="12.75">
      <c r="A35">
        <v>234</v>
      </c>
      <c r="B35" s="61" t="str">
        <f>Plussring!E9</f>
        <v>Vootele Vaher</v>
      </c>
      <c r="C35" s="61" t="str">
        <f>Plussring!E11</f>
        <v>Ats Kallais</v>
      </c>
      <c r="D35">
        <v>5</v>
      </c>
      <c r="E35" s="61" t="s">
        <v>330</v>
      </c>
      <c r="F35" s="83" t="s">
        <v>133</v>
      </c>
      <c r="J35">
        <f t="shared" si="0"/>
      </c>
    </row>
    <row r="36" spans="1:10" ht="12.75">
      <c r="A36">
        <v>235</v>
      </c>
      <c r="B36" s="61" t="str">
        <f>Plussring!E13</f>
        <v>Keit Reinsalu</v>
      </c>
      <c r="C36" s="61" t="str">
        <f>Plussring!E15</f>
        <v>Tõnu Hansar</v>
      </c>
      <c r="D36">
        <v>9</v>
      </c>
      <c r="E36" s="61" t="s">
        <v>287</v>
      </c>
      <c r="F36" s="83" t="s">
        <v>133</v>
      </c>
      <c r="J36">
        <f t="shared" si="0"/>
      </c>
    </row>
    <row r="37" spans="1:10" ht="12.75">
      <c r="A37">
        <v>236</v>
      </c>
      <c r="B37" s="61" t="str">
        <f>Plussring!E17</f>
        <v>Eduard Virkunen</v>
      </c>
      <c r="C37" s="61" t="str">
        <f>Plussring!E19</f>
        <v>Peeter Pill</v>
      </c>
      <c r="D37">
        <v>6</v>
      </c>
      <c r="E37" s="61" t="s">
        <v>284</v>
      </c>
      <c r="F37" s="83" t="s">
        <v>133</v>
      </c>
      <c r="J37">
        <f t="shared" si="0"/>
      </c>
    </row>
    <row r="38" spans="1:10" ht="12.75">
      <c r="A38">
        <v>237</v>
      </c>
      <c r="B38" s="61" t="str">
        <f>Plussring!E21</f>
        <v>Aimar Välja</v>
      </c>
      <c r="C38" s="61" t="str">
        <f>Plussring!E23</f>
        <v>Vesta Lissovenko</v>
      </c>
      <c r="D38">
        <v>7</v>
      </c>
      <c r="E38" s="61" t="s">
        <v>263</v>
      </c>
      <c r="F38" s="83" t="s">
        <v>133</v>
      </c>
      <c r="J38">
        <f t="shared" si="0"/>
      </c>
    </row>
    <row r="39" spans="1:10" ht="12.75">
      <c r="A39">
        <v>238</v>
      </c>
      <c r="B39" s="61" t="str">
        <f>Plussring!E25</f>
        <v>Kalle Kuuspalu</v>
      </c>
      <c r="C39" s="61" t="str">
        <f>Plussring!E27</f>
        <v>Arvi Merigan</v>
      </c>
      <c r="D39">
        <v>10</v>
      </c>
      <c r="E39" s="61" t="s">
        <v>308</v>
      </c>
      <c r="F39" s="83" t="s">
        <v>133</v>
      </c>
      <c r="J39">
        <f t="shared" si="0"/>
      </c>
    </row>
    <row r="40" spans="1:10" ht="12.75">
      <c r="A40">
        <v>239</v>
      </c>
      <c r="B40" s="61" t="str">
        <f>Plussring!E29</f>
        <v>Ain Raid</v>
      </c>
      <c r="C40" s="61" t="str">
        <f>Plussring!E31</f>
        <v>Alex Rahuoja</v>
      </c>
      <c r="D40">
        <v>3</v>
      </c>
      <c r="E40" s="61" t="s">
        <v>311</v>
      </c>
      <c r="F40" s="83" t="s">
        <v>134</v>
      </c>
      <c r="J40">
        <f t="shared" si="0"/>
      </c>
    </row>
    <row r="41" spans="1:10" ht="12.75">
      <c r="A41">
        <v>240</v>
      </c>
      <c r="B41" s="61" t="str">
        <f>Plussring!E33</f>
        <v>Kai Thornbech</v>
      </c>
      <c r="C41" s="61" t="str">
        <f>Plussring!E35</f>
        <v>Oleg Gussarov</v>
      </c>
      <c r="D41">
        <v>4</v>
      </c>
      <c r="E41" s="61" t="s">
        <v>260</v>
      </c>
      <c r="F41" s="83" t="s">
        <v>133</v>
      </c>
      <c r="J41">
        <f t="shared" si="0"/>
      </c>
    </row>
    <row r="42" spans="1:10" ht="12.75">
      <c r="A42">
        <v>241</v>
      </c>
      <c r="B42" s="61" t="str">
        <f>Plussring!E37</f>
        <v>Timo Teras</v>
      </c>
      <c r="C42" s="61" t="str">
        <f>Plussring!E39</f>
        <v>Aleks Vaarpu</v>
      </c>
      <c r="D42">
        <v>8</v>
      </c>
      <c r="E42" s="61" t="s">
        <v>251</v>
      </c>
      <c r="F42" s="83" t="s">
        <v>134</v>
      </c>
      <c r="J42">
        <f t="shared" si="0"/>
      </c>
    </row>
    <row r="43" spans="1:10" ht="12.75">
      <c r="A43">
        <v>242</v>
      </c>
      <c r="B43" s="61" t="str">
        <f>Plussring!E41</f>
        <v>Andres Lampe</v>
      </c>
      <c r="C43" s="61" t="str">
        <f>Plussring!E43</f>
        <v>Heikki Sool</v>
      </c>
      <c r="D43">
        <v>1</v>
      </c>
      <c r="E43" s="61" t="s">
        <v>318</v>
      </c>
      <c r="F43" s="83" t="s">
        <v>133</v>
      </c>
      <c r="J43">
        <f t="shared" si="0"/>
      </c>
    </row>
    <row r="44" spans="1:10" ht="12.75">
      <c r="A44">
        <v>243</v>
      </c>
      <c r="B44" s="61" t="str">
        <f>Plussring!E45</f>
        <v>Mart Vaarpu</v>
      </c>
      <c r="C44" s="61" t="str">
        <f>Plussring!E47</f>
        <v>Veljo Mõek</v>
      </c>
      <c r="D44">
        <v>11</v>
      </c>
      <c r="E44" s="61" t="s">
        <v>299</v>
      </c>
      <c r="F44" s="83" t="s">
        <v>134</v>
      </c>
      <c r="J44">
        <f t="shared" si="0"/>
      </c>
    </row>
    <row r="45" spans="1:10" ht="12.75">
      <c r="A45">
        <v>244</v>
      </c>
      <c r="B45" s="61" t="str">
        <f>Plussring!E49</f>
        <v>Vladyslav Rybachok</v>
      </c>
      <c r="C45" s="61" t="str">
        <f>Plussring!E51</f>
        <v>Aili Kuldkepp</v>
      </c>
      <c r="D45">
        <v>6</v>
      </c>
      <c r="E45" s="61" t="s">
        <v>272</v>
      </c>
      <c r="F45" s="83" t="s">
        <v>133</v>
      </c>
      <c r="J45">
        <f t="shared" si="0"/>
      </c>
    </row>
    <row r="46" spans="1:10" ht="12.75">
      <c r="A46">
        <v>245</v>
      </c>
      <c r="B46" s="61" t="str">
        <f>Plussring!E53</f>
        <v>Heino Kruusement</v>
      </c>
      <c r="C46" s="61" t="str">
        <f>Plussring!E55</f>
        <v>Mati Türk</v>
      </c>
      <c r="D46">
        <v>5</v>
      </c>
      <c r="E46" s="61" t="s">
        <v>275</v>
      </c>
      <c r="F46" s="83" t="s">
        <v>133</v>
      </c>
      <c r="J46">
        <f t="shared" si="0"/>
      </c>
    </row>
    <row r="47" spans="1:10" ht="12.75">
      <c r="A47">
        <v>246</v>
      </c>
      <c r="B47" s="61" t="str">
        <f>Plussring!E57</f>
        <v>Väino Nüüd</v>
      </c>
      <c r="C47" s="61" t="str">
        <f>Plussring!E59</f>
        <v>Raino Rosin</v>
      </c>
      <c r="D47">
        <v>9</v>
      </c>
      <c r="E47" s="61" t="s">
        <v>296</v>
      </c>
      <c r="F47" s="83" t="s">
        <v>133</v>
      </c>
      <c r="J47">
        <f t="shared" si="0"/>
      </c>
    </row>
    <row r="48" spans="1:10" ht="12.75">
      <c r="A48">
        <v>247</v>
      </c>
      <c r="B48" s="61" t="str">
        <f>Plussring!E61</f>
        <v>Alvar Oviir</v>
      </c>
      <c r="C48" s="61" t="str">
        <f>Plussring!E63</f>
        <v>Uno Ridal</v>
      </c>
      <c r="D48">
        <v>2</v>
      </c>
      <c r="E48" s="61" t="s">
        <v>321</v>
      </c>
      <c r="F48" s="83" t="s">
        <v>134</v>
      </c>
      <c r="J48">
        <f t="shared" si="0"/>
      </c>
    </row>
    <row r="49" spans="1:10" ht="12.75">
      <c r="A49">
        <v>248</v>
      </c>
      <c r="B49" s="61" t="str">
        <f>Plussring!E65</f>
        <v>Allan Salla</v>
      </c>
      <c r="C49" s="61" t="str">
        <f>Plussring!E67</f>
        <v>Urmas Vender</v>
      </c>
      <c r="D49">
        <v>7</v>
      </c>
      <c r="E49" s="61" t="s">
        <v>248</v>
      </c>
      <c r="F49" s="83" t="s">
        <v>133</v>
      </c>
      <c r="J49">
        <f t="shared" si="0"/>
      </c>
    </row>
    <row r="50" spans="1:10" ht="12.75">
      <c r="A50">
        <v>249</v>
      </c>
      <c r="B50" s="61" t="str">
        <f>Plussring!E70</f>
        <v>Kuido Põder</v>
      </c>
      <c r="C50" s="61" t="str">
        <f>Plussring!E72</f>
        <v>Kestutis Aleknavicius</v>
      </c>
      <c r="D50">
        <v>8</v>
      </c>
      <c r="E50" s="61" t="s">
        <v>245</v>
      </c>
      <c r="F50" s="83" t="s">
        <v>133</v>
      </c>
      <c r="J50">
        <f t="shared" si="0"/>
      </c>
    </row>
    <row r="51" spans="1:10" ht="12.75">
      <c r="A51">
        <v>250</v>
      </c>
      <c r="B51" s="61" t="str">
        <f>Plussring!E74</f>
        <v>Marika Kotka</v>
      </c>
      <c r="C51" s="61" t="str">
        <f>Plussring!E76</f>
        <v>Raigo Rommot</v>
      </c>
      <c r="D51">
        <v>4</v>
      </c>
      <c r="E51" s="61" t="s">
        <v>338</v>
      </c>
      <c r="F51" s="83" t="s">
        <v>133</v>
      </c>
      <c r="J51">
        <f t="shared" si="0"/>
      </c>
    </row>
    <row r="52" spans="1:10" ht="12.75">
      <c r="A52">
        <v>251</v>
      </c>
      <c r="B52" s="61" t="str">
        <f>Plussring!E78</f>
        <v>Jaanus Lokotar</v>
      </c>
      <c r="C52" s="61" t="str">
        <f>Plussring!E80</f>
        <v>Toomas Hansar</v>
      </c>
      <c r="D52">
        <v>1</v>
      </c>
      <c r="E52" s="61" t="s">
        <v>293</v>
      </c>
      <c r="F52" s="83" t="s">
        <v>133</v>
      </c>
      <c r="J52">
        <f t="shared" si="0"/>
      </c>
    </row>
    <row r="53" spans="1:10" ht="12.75">
      <c r="A53">
        <v>252</v>
      </c>
      <c r="B53" s="61" t="str">
        <f>Plussring!E82</f>
        <v>Veiko Ristissaar</v>
      </c>
      <c r="C53" s="61" t="str">
        <f>Plussring!E84</f>
        <v>Celly Kukk</v>
      </c>
      <c r="D53">
        <v>10</v>
      </c>
      <c r="E53" s="61" t="s">
        <v>278</v>
      </c>
      <c r="F53" s="83" t="s">
        <v>133</v>
      </c>
      <c r="J53">
        <f t="shared" si="0"/>
      </c>
    </row>
    <row r="54" spans="1:10" ht="12.75">
      <c r="A54">
        <v>253</v>
      </c>
      <c r="B54" s="61" t="str">
        <f>Plussring!E86</f>
        <v>Katrin-riina Hanson</v>
      </c>
      <c r="C54" s="61" t="str">
        <f>Plussring!E88</f>
        <v>Aleksandr Zubjuk</v>
      </c>
      <c r="D54">
        <v>6</v>
      </c>
      <c r="E54" s="61" t="s">
        <v>269</v>
      </c>
      <c r="F54" s="83" t="s">
        <v>133</v>
      </c>
      <c r="J54">
        <f t="shared" si="0"/>
      </c>
    </row>
    <row r="55" spans="1:10" ht="12.75">
      <c r="A55">
        <v>254</v>
      </c>
      <c r="B55" s="61" t="str">
        <f>Plussring!E90</f>
        <v>Lauri Ulla</v>
      </c>
      <c r="C55" s="61" t="str">
        <f>Plussring!E92</f>
        <v>Kristi Ernits</v>
      </c>
      <c r="D55">
        <v>5</v>
      </c>
      <c r="E55" s="61" t="s">
        <v>302</v>
      </c>
      <c r="F55" s="83" t="s">
        <v>133</v>
      </c>
      <c r="J55">
        <f t="shared" si="0"/>
      </c>
    </row>
    <row r="56" spans="1:10" ht="12.75">
      <c r="A56">
        <v>255</v>
      </c>
      <c r="B56" s="61" t="str">
        <f>Plussring!E94</f>
        <v>Oliver Ollmann</v>
      </c>
      <c r="C56" s="61" t="str">
        <f>Plussring!E96</f>
        <v>Piret Kummel</v>
      </c>
      <c r="D56">
        <v>7</v>
      </c>
      <c r="E56" s="61" t="s">
        <v>347</v>
      </c>
      <c r="F56" s="83" t="s">
        <v>135</v>
      </c>
      <c r="J56">
        <f t="shared" si="0"/>
      </c>
    </row>
    <row r="57" spans="1:10" ht="12.75">
      <c r="A57">
        <v>256</v>
      </c>
      <c r="B57" s="61" t="str">
        <f>Plussring!E98</f>
        <v>Andres Somer</v>
      </c>
      <c r="C57" s="61" t="str">
        <f>Plussring!E100</f>
        <v>Heiki Hansar</v>
      </c>
      <c r="D57">
        <v>9</v>
      </c>
      <c r="E57" s="61" t="s">
        <v>254</v>
      </c>
      <c r="F57" s="83" t="s">
        <v>133</v>
      </c>
      <c r="J57">
        <f t="shared" si="0"/>
      </c>
    </row>
    <row r="58" spans="1:10" ht="12.75">
      <c r="A58">
        <v>257</v>
      </c>
      <c r="B58" s="61" t="str">
        <f>Plussring!E102</f>
        <v>Taavi Raidmets</v>
      </c>
      <c r="C58" s="61" t="str">
        <f>Plussring!E104</f>
        <v>Johann Ollmann</v>
      </c>
      <c r="D58">
        <v>11</v>
      </c>
      <c r="E58" s="61" t="s">
        <v>257</v>
      </c>
      <c r="F58" s="83" t="s">
        <v>133</v>
      </c>
      <c r="J58">
        <f t="shared" si="0"/>
      </c>
    </row>
    <row r="59" spans="1:10" ht="12.75">
      <c r="A59">
        <v>258</v>
      </c>
      <c r="B59" s="61" t="str">
        <f>Plussring!E106</f>
        <v>Reino Ristissaar</v>
      </c>
      <c r="C59" s="61" t="str">
        <f>Plussring!E108</f>
        <v>Taavi Miku</v>
      </c>
      <c r="D59">
        <v>8</v>
      </c>
      <c r="E59" s="61" t="s">
        <v>349</v>
      </c>
      <c r="F59" s="83" t="s">
        <v>133</v>
      </c>
      <c r="J59">
        <f t="shared" si="0"/>
      </c>
    </row>
    <row r="60" spans="1:10" ht="12.75">
      <c r="A60">
        <v>259</v>
      </c>
      <c r="B60" s="61" t="str">
        <f>Plussring!E110</f>
        <v>Kalju Kalda</v>
      </c>
      <c r="C60" s="61" t="str">
        <f>Plussring!E112</f>
        <v>Enrico Kozintsev</v>
      </c>
      <c r="D60">
        <v>6</v>
      </c>
      <c r="E60" s="61" t="s">
        <v>305</v>
      </c>
      <c r="F60" s="83" t="s">
        <v>135</v>
      </c>
      <c r="J60">
        <f t="shared" si="0"/>
      </c>
    </row>
    <row r="61" spans="1:10" ht="12.75">
      <c r="A61">
        <v>260</v>
      </c>
      <c r="B61" s="61" t="str">
        <f>Plussring!E114</f>
        <v>Urmas Sinisalu</v>
      </c>
      <c r="C61" s="61" t="str">
        <f>Plussring!E116</f>
        <v>Ellen Vahter</v>
      </c>
      <c r="D61">
        <v>3</v>
      </c>
      <c r="E61" s="61" t="s">
        <v>266</v>
      </c>
      <c r="F61" s="83" t="s">
        <v>133</v>
      </c>
      <c r="J61">
        <f t="shared" si="0"/>
      </c>
    </row>
    <row r="62" spans="1:10" ht="12.75">
      <c r="A62">
        <v>261</v>
      </c>
      <c r="B62" s="61" t="str">
        <f>Plussring!E118</f>
        <v>Imre Korsen</v>
      </c>
      <c r="C62" s="61" t="str">
        <f>Plussring!E120</f>
        <v>Margo Merigan</v>
      </c>
      <c r="D62">
        <v>4</v>
      </c>
      <c r="E62" s="61" t="s">
        <v>281</v>
      </c>
      <c r="F62" s="83" t="s">
        <v>133</v>
      </c>
      <c r="J62">
        <f t="shared" si="0"/>
      </c>
    </row>
    <row r="63" spans="1:10" ht="12.75">
      <c r="A63">
        <v>262</v>
      </c>
      <c r="B63" s="61" t="str">
        <f>Plussring!E122</f>
        <v>Grigori Maltizov</v>
      </c>
      <c r="C63" s="61" t="str">
        <f>Plussring!E124</f>
        <v>Reet Kullerkupp</v>
      </c>
      <c r="D63">
        <v>10</v>
      </c>
      <c r="E63" s="61" t="s">
        <v>290</v>
      </c>
      <c r="F63" s="83" t="s">
        <v>133</v>
      </c>
      <c r="J63">
        <f t="shared" si="0"/>
      </c>
    </row>
    <row r="64" spans="1:10" ht="12.75">
      <c r="A64">
        <v>263</v>
      </c>
      <c r="B64" s="61" t="str">
        <f>Plussring!E126</f>
        <v>Sten Toomla</v>
      </c>
      <c r="C64" s="61" t="str">
        <f>Plussring!E128</f>
        <v>Kalju Nasir</v>
      </c>
      <c r="D64">
        <v>1</v>
      </c>
      <c r="E64" s="61" t="s">
        <v>335</v>
      </c>
      <c r="F64" s="83" t="s">
        <v>133</v>
      </c>
      <c r="J64">
        <f t="shared" si="0"/>
      </c>
    </row>
    <row r="65" spans="1:15" s="61" customFormat="1" ht="12.75">
      <c r="A65" s="61">
        <v>264</v>
      </c>
      <c r="B65" s="61" t="str">
        <f>Plussring!E130</f>
        <v>Allar Vellner</v>
      </c>
      <c r="C65" s="61" t="str">
        <f>Plussring!E132</f>
        <v>Neverly Lukas</v>
      </c>
      <c r="D65">
        <v>5</v>
      </c>
      <c r="E65" s="61" t="s">
        <v>242</v>
      </c>
      <c r="F65" s="83" t="s">
        <v>133</v>
      </c>
      <c r="G65" s="63" t="s">
        <v>143</v>
      </c>
      <c r="J65">
        <f t="shared" si="0"/>
      </c>
      <c r="O65" s="67"/>
    </row>
    <row r="66" spans="1:10" ht="12.75">
      <c r="A66">
        <v>265</v>
      </c>
      <c r="B66" s="61" t="str">
        <f>Miinusring!B3</f>
        <v>Joosep Hansar</v>
      </c>
      <c r="C66" s="61" t="str">
        <f>Miinusring!B5</f>
        <v>Aivar Soo</v>
      </c>
      <c r="D66">
        <v>12</v>
      </c>
      <c r="E66" s="61" t="s">
        <v>420</v>
      </c>
      <c r="F66" s="83" t="s">
        <v>135</v>
      </c>
      <c r="J66">
        <f aca="true" t="shared" si="1" ref="J66:J129">IF(D66="","",IF(E66="",D66,""))</f>
      </c>
    </row>
    <row r="67" spans="1:10" ht="12.75">
      <c r="A67">
        <v>266</v>
      </c>
      <c r="B67" s="61" t="str">
        <f>Miinusring!B7</f>
        <v>Ats Kallais</v>
      </c>
      <c r="C67" s="61" t="str">
        <f>Miinusring!B9</f>
        <v>Bye Bye</v>
      </c>
      <c r="E67" s="61" t="s">
        <v>333</v>
      </c>
      <c r="F67" s="83" t="s">
        <v>136</v>
      </c>
      <c r="J67">
        <f t="shared" si="1"/>
      </c>
    </row>
    <row r="68" spans="1:10" ht="12.75">
      <c r="A68">
        <v>267</v>
      </c>
      <c r="B68" s="61" t="str">
        <f>Miinusring!B11</f>
        <v>Tõnu Hansar</v>
      </c>
      <c r="C68" s="61" t="str">
        <f>Miinusring!B13</f>
        <v>Mirtel Vinnal</v>
      </c>
      <c r="D68">
        <v>12</v>
      </c>
      <c r="E68" s="61" t="s">
        <v>375</v>
      </c>
      <c r="F68" s="83" t="s">
        <v>133</v>
      </c>
      <c r="J68">
        <f t="shared" si="1"/>
      </c>
    </row>
    <row r="69" spans="1:10" ht="12.75">
      <c r="A69">
        <v>268</v>
      </c>
      <c r="B69" s="61" t="str">
        <f>Miinusring!B15</f>
        <v>Peeter Pill</v>
      </c>
      <c r="C69" s="61" t="str">
        <f>Miinusring!B17</f>
        <v>Kristo Kerno</v>
      </c>
      <c r="D69">
        <v>9</v>
      </c>
      <c r="E69" s="61" t="s">
        <v>378</v>
      </c>
      <c r="F69" s="83" t="s">
        <v>133</v>
      </c>
      <c r="J69">
        <f t="shared" si="1"/>
      </c>
    </row>
    <row r="70" spans="1:10" ht="12.75">
      <c r="A70">
        <v>269</v>
      </c>
      <c r="B70" s="61" t="str">
        <f>Miinusring!B19</f>
        <v>Vesta Lissovenko</v>
      </c>
      <c r="C70" s="61" t="str">
        <f>Miinusring!B21</f>
        <v>Larissa Lill</v>
      </c>
      <c r="D70">
        <v>2</v>
      </c>
      <c r="E70" s="61" t="s">
        <v>398</v>
      </c>
      <c r="F70" s="83" t="s">
        <v>133</v>
      </c>
      <c r="J70">
        <f t="shared" si="1"/>
      </c>
    </row>
    <row r="71" spans="1:10" ht="12.75">
      <c r="A71">
        <v>270</v>
      </c>
      <c r="B71" s="61" t="str">
        <f>Miinusring!B23</f>
        <v>Arvi Merigan</v>
      </c>
      <c r="C71" s="61" t="str">
        <f>Miinusring!B25</f>
        <v>Bye Bye</v>
      </c>
      <c r="E71" s="61" t="s">
        <v>355</v>
      </c>
      <c r="F71" s="83" t="s">
        <v>136</v>
      </c>
      <c r="J71">
        <f t="shared" si="1"/>
      </c>
    </row>
    <row r="72" spans="1:10" ht="12.75">
      <c r="A72">
        <v>271</v>
      </c>
      <c r="B72" s="61" t="str">
        <f>Miinusring!B27</f>
        <v>Alex Rahuoja</v>
      </c>
      <c r="C72" s="61" t="str">
        <f>Miinusring!B29</f>
        <v>Bye Bye</v>
      </c>
      <c r="E72" s="61" t="s">
        <v>352</v>
      </c>
      <c r="F72" s="83" t="s">
        <v>136</v>
      </c>
      <c r="J72">
        <f t="shared" si="1"/>
      </c>
    </row>
    <row r="73" spans="1:10" ht="12.75">
      <c r="A73">
        <v>272</v>
      </c>
      <c r="B73" s="61" t="str">
        <f>Miinusring!B31</f>
        <v>Oleg Gussarov</v>
      </c>
      <c r="C73" s="61" t="str">
        <f>Miinusring!B33</f>
        <v>Ivar Kiik</v>
      </c>
      <c r="D73">
        <v>11</v>
      </c>
      <c r="E73" s="61" t="s">
        <v>401</v>
      </c>
      <c r="F73" s="83" t="s">
        <v>133</v>
      </c>
      <c r="J73">
        <f t="shared" si="1"/>
      </c>
    </row>
    <row r="74" spans="1:10" ht="12.75">
      <c r="A74">
        <v>273</v>
      </c>
      <c r="B74" s="61" t="str">
        <f>Miinusring!B35</f>
        <v>Aleks Vaarpu</v>
      </c>
      <c r="C74" s="61" t="str">
        <f>Miinusring!B37</f>
        <v>Alexandra-olivia Hanson</v>
      </c>
      <c r="D74">
        <v>3</v>
      </c>
      <c r="E74" s="61" t="s">
        <v>435</v>
      </c>
      <c r="F74" s="83" t="s">
        <v>134</v>
      </c>
      <c r="J74">
        <f t="shared" si="1"/>
      </c>
    </row>
    <row r="75" spans="1:10" ht="12.75">
      <c r="A75">
        <v>274</v>
      </c>
      <c r="B75" s="61" t="str">
        <f>Miinusring!B39</f>
        <v>Heikki Sool</v>
      </c>
      <c r="C75" s="61" t="str">
        <f>Miinusring!B41</f>
        <v>Bye Bye</v>
      </c>
      <c r="E75" s="61" t="s">
        <v>344</v>
      </c>
      <c r="F75" s="83" t="s">
        <v>136</v>
      </c>
      <c r="J75">
        <f t="shared" si="1"/>
      </c>
    </row>
    <row r="76" spans="1:10" ht="12.75">
      <c r="A76">
        <v>275</v>
      </c>
      <c r="B76" s="61" t="str">
        <f>Miinusring!B43</f>
        <v>Veljo Mõek</v>
      </c>
      <c r="C76" s="61" t="str">
        <f>Miinusring!B45</f>
        <v>Bye Bye</v>
      </c>
      <c r="E76" s="61" t="s">
        <v>364</v>
      </c>
      <c r="F76" s="83" t="s">
        <v>136</v>
      </c>
      <c r="J76">
        <f t="shared" si="1"/>
      </c>
    </row>
    <row r="77" spans="1:10" ht="12.75">
      <c r="A77">
        <v>276</v>
      </c>
      <c r="B77" s="61" t="str">
        <f>Miinusring!B47</f>
        <v>Aili Kuldkepp</v>
      </c>
      <c r="C77" s="61" t="str">
        <f>Miinusring!B49</f>
        <v>Taivo Koitla</v>
      </c>
      <c r="D77">
        <v>12</v>
      </c>
      <c r="E77" s="61" t="s">
        <v>389</v>
      </c>
      <c r="F77" s="83" t="s">
        <v>133</v>
      </c>
      <c r="J77">
        <f t="shared" si="1"/>
      </c>
    </row>
    <row r="78" spans="1:10" ht="12.75">
      <c r="A78">
        <v>277</v>
      </c>
      <c r="B78" s="61" t="str">
        <f>Miinusring!B51</f>
        <v>Mati Türk</v>
      </c>
      <c r="C78" s="61" t="str">
        <f>Miinusring!B53</f>
        <v>Siim Esko</v>
      </c>
      <c r="D78">
        <v>9</v>
      </c>
      <c r="E78" s="61" t="s">
        <v>386</v>
      </c>
      <c r="F78" s="83" t="s">
        <v>133</v>
      </c>
      <c r="J78">
        <f t="shared" si="1"/>
      </c>
    </row>
    <row r="79" spans="1:10" ht="12.75">
      <c r="A79">
        <v>278</v>
      </c>
      <c r="B79" s="61" t="str">
        <f>Miinusring!B55</f>
        <v>Raino Rosin</v>
      </c>
      <c r="C79" s="61" t="str">
        <f>Miinusring!B57</f>
        <v>Bye Bye</v>
      </c>
      <c r="E79" s="61" t="s">
        <v>367</v>
      </c>
      <c r="F79" s="83" t="s">
        <v>136</v>
      </c>
      <c r="J79">
        <f t="shared" si="1"/>
      </c>
    </row>
    <row r="80" spans="1:10" ht="12.75">
      <c r="A80">
        <v>279</v>
      </c>
      <c r="B80" s="61" t="str">
        <f>Miinusring!B59</f>
        <v>Uno Ridal</v>
      </c>
      <c r="C80" s="61" t="str">
        <f>Miinusring!B61</f>
        <v>Bye Bye</v>
      </c>
      <c r="E80" s="61" t="s">
        <v>341</v>
      </c>
      <c r="F80" s="83" t="s">
        <v>136</v>
      </c>
      <c r="J80">
        <f t="shared" si="1"/>
      </c>
    </row>
    <row r="81" spans="1:10" ht="12.75">
      <c r="A81">
        <v>280</v>
      </c>
      <c r="B81" s="61" t="str">
        <f>Miinusring!B63</f>
        <v>Urmas Vender</v>
      </c>
      <c r="C81" s="61" t="str">
        <f>Miinusring!B65</f>
        <v>Tarmo All</v>
      </c>
      <c r="D81">
        <v>8</v>
      </c>
      <c r="E81" s="61" t="s">
        <v>415</v>
      </c>
      <c r="F81" s="83" t="s">
        <v>135</v>
      </c>
      <c r="J81">
        <f t="shared" si="1"/>
      </c>
    </row>
    <row r="82" spans="1:10" ht="12.75">
      <c r="A82">
        <v>281</v>
      </c>
      <c r="B82" s="61" t="str">
        <f>Miinusring!B67</f>
        <v>Kestutis Aleknavicius</v>
      </c>
      <c r="C82" s="61" t="str">
        <f>Miinusring!B69</f>
        <v>Anatoli Zapunov</v>
      </c>
      <c r="D82">
        <v>1</v>
      </c>
      <c r="E82" s="61" t="s">
        <v>412</v>
      </c>
      <c r="F82" s="83" t="s">
        <v>135</v>
      </c>
      <c r="J82">
        <f t="shared" si="1"/>
      </c>
    </row>
    <row r="83" spans="1:10" ht="12.75">
      <c r="A83">
        <v>282</v>
      </c>
      <c r="B83" s="61" t="str">
        <f>Miinusring!B71</f>
        <v>Marika Kotka</v>
      </c>
      <c r="C83" s="61" t="str">
        <f>Miinusring!B73</f>
        <v>Bye Bye</v>
      </c>
      <c r="E83" s="61" t="s">
        <v>324</v>
      </c>
      <c r="F83" s="83" t="s">
        <v>136</v>
      </c>
      <c r="J83">
        <f t="shared" si="1"/>
      </c>
    </row>
    <row r="84" spans="1:10" ht="12.75">
      <c r="A84">
        <v>283</v>
      </c>
      <c r="B84" s="61" t="str">
        <f>Miinusring!B75</f>
        <v>Toomas Hansar</v>
      </c>
      <c r="C84" s="61" t="str">
        <f>Miinusring!B77</f>
        <v>Bye Bye</v>
      </c>
      <c r="E84" s="61" t="s">
        <v>370</v>
      </c>
      <c r="F84" s="83" t="s">
        <v>136</v>
      </c>
      <c r="J84">
        <f t="shared" si="1"/>
      </c>
    </row>
    <row r="85" spans="1:10" ht="12.75">
      <c r="A85">
        <v>284</v>
      </c>
      <c r="B85" s="61" t="str">
        <f>Miinusring!B79</f>
        <v>Celly Kukk</v>
      </c>
      <c r="C85" s="61" t="str">
        <f>Miinusring!B81</f>
        <v>Rene Vinnal</v>
      </c>
      <c r="D85">
        <v>2</v>
      </c>
      <c r="E85" s="61" t="s">
        <v>383</v>
      </c>
      <c r="F85" s="83" t="s">
        <v>135</v>
      </c>
      <c r="J85">
        <f t="shared" si="1"/>
      </c>
    </row>
    <row r="86" spans="1:10" ht="12.75">
      <c r="A86">
        <v>285</v>
      </c>
      <c r="B86" s="61" t="str">
        <f>Miinusring!B84</f>
        <v>Aleksandr Zubjuk</v>
      </c>
      <c r="C86" s="61" t="str">
        <f>Miinusring!B86</f>
        <v>Raul Taevas</v>
      </c>
      <c r="D86">
        <v>10</v>
      </c>
      <c r="E86" s="61" t="s">
        <v>392</v>
      </c>
      <c r="F86" s="83" t="s">
        <v>133</v>
      </c>
      <c r="J86">
        <f t="shared" si="1"/>
      </c>
    </row>
    <row r="87" spans="1:10" ht="12.75">
      <c r="A87">
        <v>286</v>
      </c>
      <c r="B87" s="61" t="str">
        <f>Miinusring!B88</f>
        <v>Kristi Ernits</v>
      </c>
      <c r="C87" s="61" t="str">
        <f>Miinusring!B90</f>
        <v>Bye Bye</v>
      </c>
      <c r="E87" s="61" t="s">
        <v>361</v>
      </c>
      <c r="F87" s="83" t="s">
        <v>136</v>
      </c>
      <c r="J87">
        <f t="shared" si="1"/>
      </c>
    </row>
    <row r="88" spans="1:10" ht="12.75">
      <c r="A88">
        <v>287</v>
      </c>
      <c r="B88" s="61" t="str">
        <f>Miinusring!B92</f>
        <v>Oliver Ollmann</v>
      </c>
      <c r="C88" s="61" t="str">
        <f>Miinusring!B94</f>
        <v>Bye Bye</v>
      </c>
      <c r="E88" s="61" t="s">
        <v>316</v>
      </c>
      <c r="F88" s="83" t="s">
        <v>136</v>
      </c>
      <c r="J88">
        <f t="shared" si="1"/>
      </c>
    </row>
    <row r="89" spans="1:10" ht="12.75">
      <c r="A89">
        <v>288</v>
      </c>
      <c r="B89" s="61" t="str">
        <f>Miinusring!B96</f>
        <v>Heiki Hansar</v>
      </c>
      <c r="C89" s="61" t="str">
        <f>Miinusring!B98</f>
        <v>Raivo Roots</v>
      </c>
      <c r="D89">
        <v>3</v>
      </c>
      <c r="E89" s="61" t="s">
        <v>409</v>
      </c>
      <c r="F89" s="83" t="s">
        <v>133</v>
      </c>
      <c r="J89">
        <f t="shared" si="1"/>
      </c>
    </row>
    <row r="90" spans="1:10" ht="12.75">
      <c r="A90">
        <v>289</v>
      </c>
      <c r="B90" s="61" t="str">
        <f>Miinusring!B100</f>
        <v>Johann Ollmann</v>
      </c>
      <c r="C90" s="61" t="str">
        <f>Miinusring!B102</f>
        <v>Anneli Mälksoo</v>
      </c>
      <c r="D90">
        <v>11</v>
      </c>
      <c r="E90" s="61" t="s">
        <v>440</v>
      </c>
      <c r="F90" s="83" t="s">
        <v>134</v>
      </c>
      <c r="J90">
        <f t="shared" si="1"/>
      </c>
    </row>
    <row r="91" spans="1:10" ht="12.75">
      <c r="A91">
        <v>290</v>
      </c>
      <c r="B91" s="61" t="str">
        <f>Miinusring!B104</f>
        <v>Reino Ristissaar</v>
      </c>
      <c r="C91" s="61" t="str">
        <f>Miinusring!B106</f>
        <v>Bye Bye</v>
      </c>
      <c r="E91" s="61" t="s">
        <v>313</v>
      </c>
      <c r="F91" s="83" t="s">
        <v>136</v>
      </c>
      <c r="J91">
        <f t="shared" si="1"/>
      </c>
    </row>
    <row r="92" spans="1:10" ht="12.75">
      <c r="A92">
        <v>291</v>
      </c>
      <c r="B92" s="61" t="str">
        <f>Miinusring!B108</f>
        <v>Enrico Kozintsev</v>
      </c>
      <c r="C92" s="61" t="str">
        <f>Miinusring!B110</f>
        <v>Bye Bye</v>
      </c>
      <c r="E92" s="61" t="s">
        <v>358</v>
      </c>
      <c r="F92" s="83" t="s">
        <v>136</v>
      </c>
      <c r="J92">
        <f t="shared" si="1"/>
      </c>
    </row>
    <row r="93" spans="1:10" ht="12.75">
      <c r="A93">
        <v>292</v>
      </c>
      <c r="B93" s="61" t="str">
        <f>Miinusring!B112</f>
        <v>Ellen Vahter</v>
      </c>
      <c r="C93" s="61" t="str">
        <f>Miinusring!B114</f>
        <v>Anna maria Hanson</v>
      </c>
      <c r="D93">
        <v>12</v>
      </c>
      <c r="E93" s="61" t="s">
        <v>395</v>
      </c>
      <c r="F93" s="83" t="s">
        <v>134</v>
      </c>
      <c r="J93">
        <f t="shared" si="1"/>
      </c>
    </row>
    <row r="94" spans="1:10" ht="12.75">
      <c r="A94">
        <v>293</v>
      </c>
      <c r="B94" s="61" t="str">
        <f>Miinusring!B116</f>
        <v>Margo Merigan</v>
      </c>
      <c r="C94" s="61" t="str">
        <f>Miinusring!B118</f>
        <v>Jako Lill</v>
      </c>
      <c r="D94">
        <v>8</v>
      </c>
      <c r="E94" s="61" t="s">
        <v>380</v>
      </c>
      <c r="F94" s="83" t="s">
        <v>133</v>
      </c>
      <c r="J94">
        <f t="shared" si="1"/>
      </c>
    </row>
    <row r="95" spans="1:10" ht="12.75">
      <c r="A95">
        <v>294</v>
      </c>
      <c r="B95" s="61" t="str">
        <f>Miinusring!B120</f>
        <v>Reet Kullerkupp</v>
      </c>
      <c r="C95" s="61" t="str">
        <f>Miinusring!B122</f>
        <v>Sara Ponnin</v>
      </c>
      <c r="D95">
        <v>10</v>
      </c>
      <c r="E95" s="61" t="s">
        <v>373</v>
      </c>
      <c r="F95" s="83" t="s">
        <v>133</v>
      </c>
      <c r="J95">
        <f t="shared" si="1"/>
      </c>
    </row>
    <row r="96" spans="1:10" ht="12.75">
      <c r="A96">
        <v>295</v>
      </c>
      <c r="B96" s="61" t="str">
        <f>Miinusring!B124</f>
        <v>Sten Toomla</v>
      </c>
      <c r="C96" s="61" t="str">
        <f>Miinusring!B126</f>
        <v>Bye Bye</v>
      </c>
      <c r="E96" s="61" t="s">
        <v>327</v>
      </c>
      <c r="F96" s="83" t="s">
        <v>136</v>
      </c>
      <c r="J96">
        <f t="shared" si="1"/>
      </c>
    </row>
    <row r="97" spans="1:15" s="61" customFormat="1" ht="12.75">
      <c r="A97" s="61">
        <v>296</v>
      </c>
      <c r="B97" s="61" t="str">
        <f>Miinusring!B128</f>
        <v>Neverly Lukas</v>
      </c>
      <c r="C97" s="61" t="str">
        <f>Miinusring!B130</f>
        <v>Egle Hiius</v>
      </c>
      <c r="D97">
        <v>5</v>
      </c>
      <c r="E97" s="61" t="s">
        <v>418</v>
      </c>
      <c r="F97" s="83" t="s">
        <v>134</v>
      </c>
      <c r="G97" s="78"/>
      <c r="J97">
        <f t="shared" si="1"/>
      </c>
      <c r="O97" s="67"/>
    </row>
    <row r="98" spans="1:10" ht="12.75">
      <c r="A98">
        <v>297</v>
      </c>
      <c r="B98" s="61" t="str">
        <f>Plussring!H6</f>
        <v>Liisi Vellner</v>
      </c>
      <c r="C98" s="61" t="str">
        <f>Plussring!H10</f>
        <v>Vootele Vaher</v>
      </c>
      <c r="D98">
        <v>4</v>
      </c>
      <c r="E98" s="61" t="s">
        <v>240</v>
      </c>
      <c r="F98" s="83" t="s">
        <v>133</v>
      </c>
      <c r="J98">
        <f t="shared" si="1"/>
      </c>
    </row>
    <row r="99" spans="1:10" ht="12.75">
      <c r="A99">
        <v>298</v>
      </c>
      <c r="B99" s="61" t="str">
        <f>Plussring!H14</f>
        <v>Keit Reinsalu</v>
      </c>
      <c r="C99" s="61" t="str">
        <f>Plussring!H18</f>
        <v>Eduard Virkunen</v>
      </c>
      <c r="D99">
        <v>5</v>
      </c>
      <c r="E99" s="61" t="s">
        <v>287</v>
      </c>
      <c r="F99" s="83" t="s">
        <v>134</v>
      </c>
      <c r="J99">
        <f t="shared" si="1"/>
      </c>
    </row>
    <row r="100" spans="1:10" ht="12.75">
      <c r="A100">
        <v>299</v>
      </c>
      <c r="B100" s="61" t="str">
        <f>Plussring!H22</f>
        <v>Aimar Välja</v>
      </c>
      <c r="C100" s="61" t="str">
        <f>Plussring!H26</f>
        <v>Kalle Kuuspalu</v>
      </c>
      <c r="D100">
        <v>7</v>
      </c>
      <c r="E100" s="61" t="s">
        <v>263</v>
      </c>
      <c r="F100" s="83" t="s">
        <v>133</v>
      </c>
      <c r="J100">
        <f t="shared" si="1"/>
      </c>
    </row>
    <row r="101" spans="1:10" ht="12.75">
      <c r="A101">
        <v>300</v>
      </c>
      <c r="B101" s="61" t="str">
        <f>Plussring!H30</f>
        <v>Ain Raid</v>
      </c>
      <c r="C101" s="61" t="str">
        <f>Plussring!H34</f>
        <v>Kai Thornbech</v>
      </c>
      <c r="D101">
        <v>4</v>
      </c>
      <c r="E101" s="61" t="s">
        <v>260</v>
      </c>
      <c r="F101" s="83" t="s">
        <v>133</v>
      </c>
      <c r="J101">
        <f t="shared" si="1"/>
      </c>
    </row>
    <row r="102" spans="1:10" ht="12.75">
      <c r="A102">
        <v>301</v>
      </c>
      <c r="B102" s="61" t="str">
        <f>Plussring!H38</f>
        <v>Timo Teras</v>
      </c>
      <c r="C102" s="61" t="str">
        <f>Plussring!H42</f>
        <v>Andres Lampe</v>
      </c>
      <c r="D102">
        <v>6</v>
      </c>
      <c r="E102" s="61" t="s">
        <v>251</v>
      </c>
      <c r="F102" s="83" t="s">
        <v>133</v>
      </c>
      <c r="J102">
        <f t="shared" si="1"/>
      </c>
    </row>
    <row r="103" spans="1:10" ht="12.75">
      <c r="A103">
        <v>302</v>
      </c>
      <c r="B103" s="61" t="str">
        <f>Plussring!H46</f>
        <v>Mart Vaarpu</v>
      </c>
      <c r="C103" s="61" t="str">
        <f>Plussring!H50</f>
        <v>Vladyslav Rybachok</v>
      </c>
      <c r="D103">
        <v>7</v>
      </c>
      <c r="E103" s="61" t="s">
        <v>272</v>
      </c>
      <c r="F103" s="83" t="s">
        <v>133</v>
      </c>
      <c r="J103">
        <f t="shared" si="1"/>
      </c>
    </row>
    <row r="104" spans="1:10" ht="12.75">
      <c r="A104">
        <v>303</v>
      </c>
      <c r="B104" s="61" t="str">
        <f>Plussring!H54</f>
        <v>Heino Kruusement</v>
      </c>
      <c r="C104" s="61" t="str">
        <f>Plussring!H58</f>
        <v>Väino Nüüd</v>
      </c>
      <c r="D104">
        <v>9</v>
      </c>
      <c r="E104" s="61" t="s">
        <v>275</v>
      </c>
      <c r="F104" s="83" t="s">
        <v>133</v>
      </c>
      <c r="J104">
        <f t="shared" si="1"/>
      </c>
    </row>
    <row r="105" spans="1:10" ht="12.75">
      <c r="A105">
        <v>304</v>
      </c>
      <c r="B105" s="61" t="str">
        <f>Plussring!H62</f>
        <v>Alvar Oviir</v>
      </c>
      <c r="C105" s="61" t="str">
        <f>Plussring!H66</f>
        <v>Allan Salla</v>
      </c>
      <c r="D105">
        <v>3</v>
      </c>
      <c r="E105" s="61" t="s">
        <v>248</v>
      </c>
      <c r="F105" s="83" t="s">
        <v>133</v>
      </c>
      <c r="J105">
        <f t="shared" si="1"/>
      </c>
    </row>
    <row r="106" spans="1:10" ht="12.75">
      <c r="A106">
        <v>305</v>
      </c>
      <c r="B106" s="61" t="str">
        <f>Plussring!H71</f>
        <v>Kuido Põder</v>
      </c>
      <c r="C106" s="61" t="str">
        <f>Plussring!H75</f>
        <v>Raigo Rommot</v>
      </c>
      <c r="D106">
        <v>4</v>
      </c>
      <c r="E106" s="61" t="s">
        <v>245</v>
      </c>
      <c r="F106" s="83" t="s">
        <v>133</v>
      </c>
      <c r="J106">
        <f t="shared" si="1"/>
      </c>
    </row>
    <row r="107" spans="1:10" ht="12.75">
      <c r="A107">
        <v>306</v>
      </c>
      <c r="B107" s="61" t="str">
        <f>Plussring!H79</f>
        <v>Jaanus Lokotar</v>
      </c>
      <c r="C107" s="61" t="str">
        <f>Plussring!H83</f>
        <v>Veiko Ristissaar</v>
      </c>
      <c r="D107">
        <v>10</v>
      </c>
      <c r="E107" s="61" t="s">
        <v>278</v>
      </c>
      <c r="F107" s="83" t="s">
        <v>134</v>
      </c>
      <c r="J107">
        <f t="shared" si="1"/>
      </c>
    </row>
    <row r="108" spans="1:10" ht="12.75">
      <c r="A108">
        <v>307</v>
      </c>
      <c r="B108" s="61" t="str">
        <f>Plussring!H87</f>
        <v>Katrin-riina Hanson</v>
      </c>
      <c r="C108" s="61" t="str">
        <f>Plussring!H91</f>
        <v>Lauri Ulla</v>
      </c>
      <c r="D108">
        <v>2</v>
      </c>
      <c r="E108" s="61" t="s">
        <v>269</v>
      </c>
      <c r="F108" s="83" t="s">
        <v>134</v>
      </c>
      <c r="J108">
        <f t="shared" si="1"/>
      </c>
    </row>
    <row r="109" spans="1:10" ht="12.75">
      <c r="A109">
        <v>308</v>
      </c>
      <c r="B109" s="61" t="str">
        <f>Plussring!H95</f>
        <v>Piret Kummel</v>
      </c>
      <c r="C109" s="61" t="str">
        <f>Plussring!H99</f>
        <v>Andres Somer</v>
      </c>
      <c r="D109">
        <v>1</v>
      </c>
      <c r="E109" s="61" t="s">
        <v>254</v>
      </c>
      <c r="F109" s="83" t="s">
        <v>133</v>
      </c>
      <c r="J109">
        <f t="shared" si="1"/>
      </c>
    </row>
    <row r="110" spans="1:10" ht="12.75">
      <c r="A110">
        <v>309</v>
      </c>
      <c r="B110" s="61" t="str">
        <f>Plussring!H103</f>
        <v>Taavi Raidmets</v>
      </c>
      <c r="C110" s="61" t="str">
        <f>Plussring!H107</f>
        <v>Taavi Miku</v>
      </c>
      <c r="D110">
        <v>8</v>
      </c>
      <c r="E110" s="61" t="s">
        <v>257</v>
      </c>
      <c r="F110" s="83" t="s">
        <v>133</v>
      </c>
      <c r="J110">
        <f t="shared" si="1"/>
      </c>
    </row>
    <row r="111" spans="1:10" ht="12.75">
      <c r="A111">
        <v>310</v>
      </c>
      <c r="B111" s="61" t="str">
        <f>Plussring!H111</f>
        <v>Kalju Kalda</v>
      </c>
      <c r="C111" s="61" t="str">
        <f>Plussring!H115</f>
        <v>Urmas Sinisalu</v>
      </c>
      <c r="D111">
        <v>5</v>
      </c>
      <c r="E111" s="61" t="s">
        <v>266</v>
      </c>
      <c r="F111" s="83" t="s">
        <v>134</v>
      </c>
      <c r="J111">
        <f t="shared" si="1"/>
      </c>
    </row>
    <row r="112" spans="1:10" ht="12.75">
      <c r="A112">
        <v>311</v>
      </c>
      <c r="B112" s="61" t="str">
        <f>Plussring!H119</f>
        <v>Imre Korsen</v>
      </c>
      <c r="C112" s="61" t="str">
        <f>Plussring!H123</f>
        <v>Grigori Maltizov</v>
      </c>
      <c r="D112">
        <v>11</v>
      </c>
      <c r="E112" s="61" t="s">
        <v>281</v>
      </c>
      <c r="F112" s="83" t="s">
        <v>133</v>
      </c>
      <c r="J112">
        <f t="shared" si="1"/>
      </c>
    </row>
    <row r="113" spans="1:15" s="61" customFormat="1" ht="12.75">
      <c r="A113" s="61">
        <v>312</v>
      </c>
      <c r="B113" s="61" t="str">
        <f>Plussring!H127</f>
        <v>Kalju Nasir</v>
      </c>
      <c r="C113" s="61" t="str">
        <f>Plussring!H131</f>
        <v>Allar Vellner</v>
      </c>
      <c r="D113">
        <v>6</v>
      </c>
      <c r="E113" s="61" t="s">
        <v>242</v>
      </c>
      <c r="F113" s="83" t="s">
        <v>133</v>
      </c>
      <c r="G113" s="78"/>
      <c r="J113">
        <f t="shared" si="1"/>
      </c>
      <c r="O113" s="67"/>
    </row>
    <row r="114" spans="1:10" ht="12.75">
      <c r="A114">
        <v>313</v>
      </c>
      <c r="B114" s="61" t="str">
        <f>Miinusring!E4</f>
        <v>Joosep Hansar</v>
      </c>
      <c r="C114" s="61" t="str">
        <f>Miinusring!E8</f>
        <v>Ats Kallais</v>
      </c>
      <c r="D114">
        <v>7</v>
      </c>
      <c r="E114" s="61" t="s">
        <v>333</v>
      </c>
      <c r="F114" s="83" t="s">
        <v>133</v>
      </c>
      <c r="J114">
        <f t="shared" si="1"/>
      </c>
    </row>
    <row r="115" spans="1:10" ht="12.75">
      <c r="A115">
        <v>314</v>
      </c>
      <c r="B115" s="61" t="str">
        <f>Miinusring!E12</f>
        <v>Tõnu Hansar</v>
      </c>
      <c r="C115" s="61" t="str">
        <f>Miinusring!E16</f>
        <v>Peeter Pill</v>
      </c>
      <c r="D115">
        <v>4</v>
      </c>
      <c r="E115" s="61" t="s">
        <v>378</v>
      </c>
      <c r="F115" s="83" t="s">
        <v>134</v>
      </c>
      <c r="J115">
        <f t="shared" si="1"/>
      </c>
    </row>
    <row r="116" spans="1:10" ht="12.75">
      <c r="A116">
        <v>315</v>
      </c>
      <c r="B116" s="61" t="str">
        <f>Miinusring!E20</f>
        <v>Vesta Lissovenko</v>
      </c>
      <c r="C116" s="61" t="str">
        <f>Miinusring!E24</f>
        <v>Arvi Merigan</v>
      </c>
      <c r="D116">
        <v>1</v>
      </c>
      <c r="E116" s="61" t="s">
        <v>355</v>
      </c>
      <c r="F116" s="83" t="s">
        <v>134</v>
      </c>
      <c r="J116">
        <f t="shared" si="1"/>
      </c>
    </row>
    <row r="117" spans="1:10" ht="12.75">
      <c r="A117">
        <v>316</v>
      </c>
      <c r="B117" s="61" t="str">
        <f>Miinusring!E28</f>
        <v>Alex Rahuoja</v>
      </c>
      <c r="C117" s="61" t="str">
        <f>Miinusring!E32</f>
        <v>Oleg Gussarov</v>
      </c>
      <c r="D117">
        <v>9</v>
      </c>
      <c r="E117" s="61" t="s">
        <v>352</v>
      </c>
      <c r="F117" s="83" t="s">
        <v>135</v>
      </c>
      <c r="J117">
        <f t="shared" si="1"/>
      </c>
    </row>
    <row r="118" spans="1:10" ht="12.75">
      <c r="A118">
        <v>317</v>
      </c>
      <c r="B118" s="61" t="str">
        <f>Miinusring!E36</f>
        <v>Alexandra-olivia Hanson</v>
      </c>
      <c r="C118" s="61" t="str">
        <f>Miinusring!E40</f>
        <v>Heikki Sool</v>
      </c>
      <c r="D118">
        <v>3</v>
      </c>
      <c r="E118" s="61" t="s">
        <v>344</v>
      </c>
      <c r="F118" s="83" t="s">
        <v>134</v>
      </c>
      <c r="J118">
        <f t="shared" si="1"/>
      </c>
    </row>
    <row r="119" spans="1:10" ht="12.75">
      <c r="A119">
        <v>318</v>
      </c>
      <c r="B119" s="61" t="str">
        <f>Miinusring!E44</f>
        <v>Veljo Mõek</v>
      </c>
      <c r="C119" s="61" t="str">
        <f>Miinusring!E48</f>
        <v>Aili Kuldkepp</v>
      </c>
      <c r="D119">
        <v>11</v>
      </c>
      <c r="E119" s="61" t="s">
        <v>364</v>
      </c>
      <c r="F119" s="83" t="s">
        <v>133</v>
      </c>
      <c r="J119">
        <f t="shared" si="1"/>
      </c>
    </row>
    <row r="120" spans="1:10" ht="12.75">
      <c r="A120">
        <v>319</v>
      </c>
      <c r="B120" s="61" t="str">
        <f>Miinusring!E52</f>
        <v>Mati Türk</v>
      </c>
      <c r="C120" s="61" t="str">
        <f>Miinusring!E56</f>
        <v>Raino Rosin</v>
      </c>
      <c r="D120">
        <v>8</v>
      </c>
      <c r="E120" s="61" t="s">
        <v>367</v>
      </c>
      <c r="F120" s="83" t="s">
        <v>134</v>
      </c>
      <c r="J120">
        <f t="shared" si="1"/>
      </c>
    </row>
    <row r="121" spans="1:10" ht="12.75">
      <c r="A121">
        <v>320</v>
      </c>
      <c r="B121" s="61" t="str">
        <f>Miinusring!E60</f>
        <v>Uno Ridal</v>
      </c>
      <c r="C121" s="61" t="str">
        <f>Miinusring!E64</f>
        <v>Tarmo All</v>
      </c>
      <c r="D121">
        <v>6</v>
      </c>
      <c r="E121" s="61" t="s">
        <v>341</v>
      </c>
      <c r="F121" s="83" t="s">
        <v>133</v>
      </c>
      <c r="J121">
        <f t="shared" si="1"/>
      </c>
    </row>
    <row r="122" spans="1:10" ht="12.75">
      <c r="A122">
        <v>321</v>
      </c>
      <c r="B122" s="61" t="str">
        <f>Miinusring!E68</f>
        <v>Anatoli Zapunov</v>
      </c>
      <c r="C122" s="61" t="str">
        <f>Miinusring!E72</f>
        <v>Marika Kotka</v>
      </c>
      <c r="D122">
        <v>2</v>
      </c>
      <c r="E122" s="61" t="s">
        <v>324</v>
      </c>
      <c r="F122" s="83" t="s">
        <v>133</v>
      </c>
      <c r="J122">
        <f t="shared" si="1"/>
      </c>
    </row>
    <row r="123" spans="1:10" ht="12.75">
      <c r="A123">
        <v>322</v>
      </c>
      <c r="B123" s="61" t="str">
        <f>Miinusring!E76</f>
        <v>Toomas Hansar</v>
      </c>
      <c r="C123" s="61" t="str">
        <f>Miinusring!E80</f>
        <v>Celly Kukk</v>
      </c>
      <c r="D123">
        <v>10</v>
      </c>
      <c r="E123" s="61" t="s">
        <v>370</v>
      </c>
      <c r="F123" s="83" t="s">
        <v>135</v>
      </c>
      <c r="J123">
        <f t="shared" si="1"/>
      </c>
    </row>
    <row r="124" spans="1:10" ht="12.75">
      <c r="A124">
        <v>323</v>
      </c>
      <c r="B124" s="61" t="str">
        <f>Miinusring!E85</f>
        <v>Aleksandr Zubjuk</v>
      </c>
      <c r="C124" s="61" t="str">
        <f>Miinusring!E89</f>
        <v>Kristi Ernits</v>
      </c>
      <c r="D124">
        <v>7</v>
      </c>
      <c r="E124" s="61" t="s">
        <v>392</v>
      </c>
      <c r="F124" s="83" t="s">
        <v>134</v>
      </c>
      <c r="J124">
        <f t="shared" si="1"/>
      </c>
    </row>
    <row r="125" spans="1:10" ht="12.75">
      <c r="A125">
        <v>324</v>
      </c>
      <c r="B125" s="61" t="str">
        <f>Miinusring!E93</f>
        <v>Oliver Ollmann</v>
      </c>
      <c r="C125" s="61" t="str">
        <f>Miinusring!E97</f>
        <v>Raivo Roots</v>
      </c>
      <c r="D125">
        <v>2</v>
      </c>
      <c r="E125" s="61" t="s">
        <v>316</v>
      </c>
      <c r="F125" s="83" t="s">
        <v>133</v>
      </c>
      <c r="J125">
        <f t="shared" si="1"/>
      </c>
    </row>
    <row r="126" spans="1:10" ht="12.75">
      <c r="A126">
        <v>325</v>
      </c>
      <c r="B126" s="61" t="str">
        <f>Miinusring!E101</f>
        <v>Anneli Mälksoo</v>
      </c>
      <c r="C126" s="61" t="str">
        <f>Miinusring!E105</f>
        <v>Reino Ristissaar</v>
      </c>
      <c r="D126">
        <v>4</v>
      </c>
      <c r="E126" s="61" t="s">
        <v>313</v>
      </c>
      <c r="F126" s="83" t="s">
        <v>133</v>
      </c>
      <c r="J126">
        <f t="shared" si="1"/>
      </c>
    </row>
    <row r="127" spans="1:10" ht="12.75">
      <c r="A127">
        <v>326</v>
      </c>
      <c r="B127" s="61" t="str">
        <f>Miinusring!E109</f>
        <v>Enrico Kozintsev</v>
      </c>
      <c r="C127" s="61" t="str">
        <f>Miinusring!E113</f>
        <v>Ellen Vahter</v>
      </c>
      <c r="D127">
        <v>1</v>
      </c>
      <c r="E127" s="61" t="s">
        <v>358</v>
      </c>
      <c r="F127" s="83" t="s">
        <v>133</v>
      </c>
      <c r="J127">
        <f t="shared" si="1"/>
      </c>
    </row>
    <row r="128" spans="1:10" ht="12.75">
      <c r="A128">
        <v>327</v>
      </c>
      <c r="B128" s="61" t="str">
        <f>Miinusring!E117</f>
        <v>Margo Merigan</v>
      </c>
      <c r="C128" s="61" t="str">
        <f>Miinusring!E121</f>
        <v>Reet Kullerkupp</v>
      </c>
      <c r="D128">
        <v>11</v>
      </c>
      <c r="E128" s="61" t="s">
        <v>373</v>
      </c>
      <c r="F128" s="83" t="s">
        <v>134</v>
      </c>
      <c r="J128">
        <f t="shared" si="1"/>
      </c>
    </row>
    <row r="129" spans="1:15" s="61" customFormat="1" ht="12.75">
      <c r="A129" s="61">
        <v>328</v>
      </c>
      <c r="B129" s="61" t="str">
        <f>Miinusring!E125</f>
        <v>Sten Toomla</v>
      </c>
      <c r="C129" s="61" t="str">
        <f>Miinusring!E129</f>
        <v>Neverly Lukas</v>
      </c>
      <c r="D129">
        <v>8</v>
      </c>
      <c r="E129" s="61" t="s">
        <v>327</v>
      </c>
      <c r="F129" s="83" t="s">
        <v>133</v>
      </c>
      <c r="G129" s="78"/>
      <c r="J129">
        <f t="shared" si="1"/>
      </c>
      <c r="O129" s="67"/>
    </row>
    <row r="130" spans="1:10" ht="12.75">
      <c r="A130">
        <v>329</v>
      </c>
      <c r="B130" s="61" t="str">
        <f>'Kohad_65-68'!B2</f>
        <v>Aivar Soo</v>
      </c>
      <c r="C130" s="61" t="str">
        <f>'Kohad_65-68'!B4</f>
        <v>Bye Bye</v>
      </c>
      <c r="E130" s="61" t="s">
        <v>426</v>
      </c>
      <c r="F130" s="83" t="s">
        <v>136</v>
      </c>
      <c r="J130">
        <f aca="true" t="shared" si="2" ref="J130:J193">IF(D130="","",IF(E130="",D130,""))</f>
      </c>
    </row>
    <row r="131" spans="1:10" ht="12.75">
      <c r="A131">
        <v>330</v>
      </c>
      <c r="B131" s="61" t="str">
        <f>'Kohad_65-68'!B6</f>
        <v>Mirtel Vinnal</v>
      </c>
      <c r="C131" s="61" t="str">
        <f>'Kohad_65-68'!B8</f>
        <v>Kristo Kerno</v>
      </c>
      <c r="D131">
        <v>12</v>
      </c>
      <c r="E131" s="61" t="s">
        <v>460</v>
      </c>
      <c r="F131" s="83" t="s">
        <v>133</v>
      </c>
      <c r="J131">
        <f t="shared" si="2"/>
      </c>
    </row>
    <row r="132" spans="1:10" ht="12.75">
      <c r="A132">
        <v>331</v>
      </c>
      <c r="B132" s="61" t="str">
        <f>'Kohad_65-68'!B10</f>
        <v>Larissa Lill</v>
      </c>
      <c r="C132" s="61" t="str">
        <f>'Kohad_65-68'!B12</f>
        <v>Bye Bye</v>
      </c>
      <c r="E132" s="61" t="s">
        <v>445</v>
      </c>
      <c r="F132" s="83" t="s">
        <v>136</v>
      </c>
      <c r="J132">
        <f t="shared" si="2"/>
      </c>
    </row>
    <row r="133" spans="1:10" ht="12.75">
      <c r="A133">
        <v>332</v>
      </c>
      <c r="B133" s="61" t="str">
        <f>'Kohad_65-68'!B14</f>
        <v>Bye Bye</v>
      </c>
      <c r="C133" s="61" t="str">
        <f>'Kohad_65-68'!B16</f>
        <v>Ivar Kiik</v>
      </c>
      <c r="E133" s="61" t="s">
        <v>404</v>
      </c>
      <c r="F133" s="83" t="s">
        <v>136</v>
      </c>
      <c r="J133">
        <f t="shared" si="2"/>
      </c>
    </row>
    <row r="134" spans="1:10" ht="12.75">
      <c r="A134">
        <v>333</v>
      </c>
      <c r="B134" s="61" t="str">
        <f>'Kohad_65-68'!B18</f>
        <v>Aleks Vaarpu</v>
      </c>
      <c r="C134" s="61" t="str">
        <f>'Kohad_65-68'!B20</f>
        <v>Bye Bye</v>
      </c>
      <c r="E134" s="61" t="s">
        <v>433</v>
      </c>
      <c r="F134" s="83" t="s">
        <v>136</v>
      </c>
      <c r="J134">
        <f t="shared" si="2"/>
      </c>
    </row>
    <row r="135" spans="1:10" ht="12.75">
      <c r="A135">
        <v>334</v>
      </c>
      <c r="B135" s="61" t="str">
        <f>'Kohad_65-68'!B22</f>
        <v>Bye Bye</v>
      </c>
      <c r="C135" s="61" t="str">
        <f>'Kohad_65-68'!B24</f>
        <v>Taivo Koitla</v>
      </c>
      <c r="E135" s="61" t="s">
        <v>448</v>
      </c>
      <c r="F135" s="83" t="s">
        <v>136</v>
      </c>
      <c r="G135" s="79"/>
      <c r="J135">
        <f t="shared" si="2"/>
      </c>
    </row>
    <row r="136" spans="1:10" ht="12.75">
      <c r="A136">
        <v>335</v>
      </c>
      <c r="B136" s="61" t="str">
        <f>'Kohad_65-68'!B26</f>
        <v>Siim Esko</v>
      </c>
      <c r="C136" s="61" t="str">
        <f>'Kohad_65-68'!B28</f>
        <v>Bye Bye</v>
      </c>
      <c r="E136" s="61" t="s">
        <v>457</v>
      </c>
      <c r="F136" s="83" t="s">
        <v>136</v>
      </c>
      <c r="J136">
        <f t="shared" si="2"/>
      </c>
    </row>
    <row r="137" spans="1:10" ht="12.75">
      <c r="A137">
        <v>336</v>
      </c>
      <c r="B137" s="61" t="str">
        <f>'Kohad_65-68'!B30</f>
        <v>Bye Bye</v>
      </c>
      <c r="C137" s="61" t="str">
        <f>'Kohad_65-68'!B32</f>
        <v>Urmas Vender</v>
      </c>
      <c r="E137" s="61" t="s">
        <v>431</v>
      </c>
      <c r="F137" s="83" t="s">
        <v>136</v>
      </c>
      <c r="J137">
        <f t="shared" si="2"/>
      </c>
    </row>
    <row r="138" spans="1:10" ht="12.75">
      <c r="A138">
        <v>337</v>
      </c>
      <c r="B138" s="61" t="str">
        <f>'Kohad_65-68'!B34</f>
        <v>Kestutis Aleknavicius</v>
      </c>
      <c r="C138" s="61" t="str">
        <f>'Kohad_65-68'!B36</f>
        <v>Bye Bye</v>
      </c>
      <c r="E138" s="61" t="s">
        <v>429</v>
      </c>
      <c r="F138" s="83" t="s">
        <v>136</v>
      </c>
      <c r="J138">
        <f t="shared" si="2"/>
      </c>
    </row>
    <row r="139" spans="1:10" ht="12.75">
      <c r="A139">
        <v>338</v>
      </c>
      <c r="B139" s="61" t="str">
        <f>'Kohad_65-68'!B38</f>
        <v>Bye Bye</v>
      </c>
      <c r="C139" s="61" t="str">
        <f>'Kohad_65-68'!B40</f>
        <v>Rene Vinnal</v>
      </c>
      <c r="E139" s="61" t="s">
        <v>454</v>
      </c>
      <c r="F139" s="83" t="s">
        <v>136</v>
      </c>
      <c r="J139">
        <f t="shared" si="2"/>
      </c>
    </row>
    <row r="140" spans="1:10" ht="12.75">
      <c r="A140">
        <v>339</v>
      </c>
      <c r="B140" s="61" t="str">
        <f>'Kohad_65-68'!B42</f>
        <v>Raul Taevas</v>
      </c>
      <c r="C140" s="61" t="str">
        <f>'Kohad_65-68'!B44</f>
        <v>Bye Bye</v>
      </c>
      <c r="E140" s="61" t="s">
        <v>451</v>
      </c>
      <c r="F140" s="83" t="s">
        <v>136</v>
      </c>
      <c r="J140">
        <f t="shared" si="2"/>
      </c>
    </row>
    <row r="141" spans="1:10" ht="12.75">
      <c r="A141">
        <v>340</v>
      </c>
      <c r="B141" s="61" t="str">
        <f>'Kohad_65-68'!B46</f>
        <v>Bye Bye</v>
      </c>
      <c r="C141" s="61" t="str">
        <f>'Kohad_65-68'!B48</f>
        <v>Heiki Hansar</v>
      </c>
      <c r="E141" s="61" t="s">
        <v>406</v>
      </c>
      <c r="F141" s="83" t="s">
        <v>136</v>
      </c>
      <c r="J141">
        <f t="shared" si="2"/>
      </c>
    </row>
    <row r="142" spans="1:10" ht="12.75">
      <c r="A142">
        <v>341</v>
      </c>
      <c r="B142" s="61" t="str">
        <f>'Kohad_65-68'!B50</f>
        <v>Johann Ollmann</v>
      </c>
      <c r="C142" s="61" t="str">
        <f>'Kohad_65-68'!B52</f>
        <v>Bye Bye</v>
      </c>
      <c r="E142" s="61" t="s">
        <v>437</v>
      </c>
      <c r="F142" s="83" t="s">
        <v>136</v>
      </c>
      <c r="J142">
        <f t="shared" si="2"/>
      </c>
    </row>
    <row r="143" spans="1:10" ht="12.75">
      <c r="A143">
        <v>342</v>
      </c>
      <c r="B143" s="61" t="str">
        <f>'Kohad_65-68'!B54</f>
        <v>Bye Bye</v>
      </c>
      <c r="C143" s="61" t="str">
        <f>'Kohad_65-68'!B56</f>
        <v>Anna maria Hanson</v>
      </c>
      <c r="E143" s="61" t="s">
        <v>442</v>
      </c>
      <c r="F143" s="83" t="s">
        <v>136</v>
      </c>
      <c r="J143">
        <f t="shared" si="2"/>
      </c>
    </row>
    <row r="144" spans="1:10" ht="12.75">
      <c r="A144">
        <v>343</v>
      </c>
      <c r="B144" s="61" t="str">
        <f>'Kohad_65-68'!B58</f>
        <v>Jako Lill</v>
      </c>
      <c r="C144" s="61" t="str">
        <f>'Kohad_65-68'!B60</f>
        <v>Sara Ponnin</v>
      </c>
      <c r="D144">
        <v>12</v>
      </c>
      <c r="E144" s="61" t="s">
        <v>462</v>
      </c>
      <c r="F144" s="83" t="s">
        <v>134</v>
      </c>
      <c r="J144">
        <f t="shared" si="2"/>
      </c>
    </row>
    <row r="145" spans="1:15" s="61" customFormat="1" ht="12.75">
      <c r="A145" s="61">
        <v>344</v>
      </c>
      <c r="B145" s="61" t="str">
        <f>'Kohad_65-68'!B62</f>
        <v>Bye Bye</v>
      </c>
      <c r="C145" s="61" t="str">
        <f>'Kohad_65-68'!B64</f>
        <v>Egle Hiius</v>
      </c>
      <c r="D145"/>
      <c r="E145" s="61" t="s">
        <v>423</v>
      </c>
      <c r="F145" s="83" t="s">
        <v>136</v>
      </c>
      <c r="G145" s="78"/>
      <c r="J145">
        <f t="shared" si="2"/>
      </c>
      <c r="O145" s="67"/>
    </row>
    <row r="146" spans="1:10" ht="12.75">
      <c r="A146">
        <v>345</v>
      </c>
      <c r="B146" s="61" t="str">
        <f>'Kohad_49-64'!B2</f>
        <v>Joosep Hansar</v>
      </c>
      <c r="C146" s="61" t="str">
        <f>'Kohad_49-64'!B4</f>
        <v>Tõnu Hansar</v>
      </c>
      <c r="D146">
        <v>10</v>
      </c>
      <c r="E146" s="61" t="s">
        <v>375</v>
      </c>
      <c r="F146" s="83" t="s">
        <v>133</v>
      </c>
      <c r="J146">
        <f t="shared" si="2"/>
      </c>
    </row>
    <row r="147" spans="1:10" ht="12.75">
      <c r="A147">
        <v>346</v>
      </c>
      <c r="B147" s="61" t="str">
        <f>'Kohad_49-64'!B6</f>
        <v>Vesta Lissovenko</v>
      </c>
      <c r="C147" s="61" t="str">
        <f>'Kohad_49-64'!B8</f>
        <v>Oleg Gussarov</v>
      </c>
      <c r="D147">
        <v>1</v>
      </c>
      <c r="E147" s="61" t="s">
        <v>398</v>
      </c>
      <c r="F147" s="83" t="s">
        <v>135</v>
      </c>
      <c r="J147">
        <f t="shared" si="2"/>
      </c>
    </row>
    <row r="148" spans="1:10" ht="12.75">
      <c r="A148">
        <v>347</v>
      </c>
      <c r="B148" s="61" t="str">
        <f>'Kohad_49-64'!B10</f>
        <v>Alexandra-olivia Hanson</v>
      </c>
      <c r="C148" s="61" t="str">
        <f>'Kohad_49-64'!B12</f>
        <v>Aili Kuldkepp</v>
      </c>
      <c r="D148">
        <v>9</v>
      </c>
      <c r="E148" s="61" t="s">
        <v>389</v>
      </c>
      <c r="F148" s="83" t="s">
        <v>134</v>
      </c>
      <c r="G148" s="79"/>
      <c r="J148">
        <f t="shared" si="2"/>
      </c>
    </row>
    <row r="149" spans="1:10" ht="12.75">
      <c r="A149">
        <v>348</v>
      </c>
      <c r="B149" s="61" t="str">
        <f>'Kohad_49-64'!B14</f>
        <v>Mati Türk</v>
      </c>
      <c r="C149" s="61" t="str">
        <f>'Kohad_49-64'!B16</f>
        <v>Tarmo All</v>
      </c>
      <c r="D149">
        <v>8</v>
      </c>
      <c r="E149" s="61" t="s">
        <v>386</v>
      </c>
      <c r="F149" s="83" t="s">
        <v>135</v>
      </c>
      <c r="J149">
        <f t="shared" si="2"/>
      </c>
    </row>
    <row r="150" spans="1:10" ht="12.75">
      <c r="A150">
        <v>349</v>
      </c>
      <c r="B150" s="61" t="str">
        <f>'Kohad_49-64'!B18</f>
        <v>Anatoli Zapunov</v>
      </c>
      <c r="C150" s="61" t="str">
        <f>'Kohad_49-64'!B20</f>
        <v>Celly Kukk</v>
      </c>
      <c r="D150">
        <v>2</v>
      </c>
      <c r="E150" s="61" t="s">
        <v>383</v>
      </c>
      <c r="F150" s="83" t="s">
        <v>135</v>
      </c>
      <c r="J150">
        <f t="shared" si="2"/>
      </c>
    </row>
    <row r="151" spans="1:10" ht="12.75">
      <c r="A151">
        <v>350</v>
      </c>
      <c r="B151" s="61" t="str">
        <f>'Kohad_49-64'!B22</f>
        <v>Kristi Ernits</v>
      </c>
      <c r="C151" s="61" t="str">
        <f>'Kohad_49-64'!B24</f>
        <v>Raivo Roots</v>
      </c>
      <c r="D151">
        <v>10</v>
      </c>
      <c r="E151" s="61" t="s">
        <v>361</v>
      </c>
      <c r="F151" s="83" t="s">
        <v>133</v>
      </c>
      <c r="J151">
        <f t="shared" si="2"/>
      </c>
    </row>
    <row r="152" spans="1:10" ht="12.75">
      <c r="A152">
        <v>351</v>
      </c>
      <c r="B152" s="61" t="str">
        <f>'Kohad_49-64'!B26</f>
        <v>Anneli Mälksoo</v>
      </c>
      <c r="C152" s="61" t="str">
        <f>'Kohad_49-64'!B28</f>
        <v>Ellen Vahter</v>
      </c>
      <c r="D152">
        <v>11</v>
      </c>
      <c r="E152" s="61" t="s">
        <v>395</v>
      </c>
      <c r="F152" s="83" t="s">
        <v>135</v>
      </c>
      <c r="J152">
        <f t="shared" si="2"/>
      </c>
    </row>
    <row r="153" spans="1:15" s="61" customFormat="1" ht="12.75">
      <c r="A153" s="61">
        <v>352</v>
      </c>
      <c r="B153" s="61" t="str">
        <f>'Kohad_49-64'!B30</f>
        <v>Margo Merigan</v>
      </c>
      <c r="C153" s="61" t="str">
        <f>'Kohad_49-64'!B32</f>
        <v>Neverly Lukas</v>
      </c>
      <c r="D153">
        <v>3</v>
      </c>
      <c r="E153" s="61" t="s">
        <v>380</v>
      </c>
      <c r="F153" s="83" t="s">
        <v>133</v>
      </c>
      <c r="G153" s="78"/>
      <c r="J153">
        <f t="shared" si="2"/>
      </c>
      <c r="O153" s="67"/>
    </row>
    <row r="154" spans="1:10" ht="12.75">
      <c r="A154">
        <v>353</v>
      </c>
      <c r="B154" s="61" t="str">
        <f>Miinusring!H2</f>
        <v>Raigo Rommot</v>
      </c>
      <c r="C154" s="61" t="str">
        <f>Miinusring!H6</f>
        <v>Ats Kallais</v>
      </c>
      <c r="D154">
        <v>7</v>
      </c>
      <c r="E154" s="61" t="s">
        <v>333</v>
      </c>
      <c r="F154" s="83" t="s">
        <v>133</v>
      </c>
      <c r="J154">
        <f t="shared" si="2"/>
      </c>
    </row>
    <row r="155" spans="1:10" ht="12.75">
      <c r="A155">
        <v>354</v>
      </c>
      <c r="B155" s="61" t="str">
        <f>Miinusring!H10</f>
        <v>Jaanus Lokotar</v>
      </c>
      <c r="C155" s="61" t="str">
        <f>Miinusring!H14</f>
        <v>Peeter Pill</v>
      </c>
      <c r="D155">
        <v>5</v>
      </c>
      <c r="E155" s="61" t="s">
        <v>293</v>
      </c>
      <c r="F155" s="83" t="s">
        <v>134</v>
      </c>
      <c r="J155">
        <f t="shared" si="2"/>
      </c>
    </row>
    <row r="156" spans="1:10" ht="12.75">
      <c r="A156">
        <v>355</v>
      </c>
      <c r="B156" s="61" t="str">
        <f>Miinusring!H18</f>
        <v>Lauri Ulla</v>
      </c>
      <c r="C156" s="61" t="str">
        <f>Miinusring!H22</f>
        <v>Arvi Merigan</v>
      </c>
      <c r="D156">
        <v>9</v>
      </c>
      <c r="E156" s="61" t="s">
        <v>302</v>
      </c>
      <c r="F156" s="83" t="s">
        <v>134</v>
      </c>
      <c r="J156">
        <f t="shared" si="2"/>
      </c>
    </row>
    <row r="157" spans="1:10" ht="12.75">
      <c r="A157">
        <v>356</v>
      </c>
      <c r="B157" s="61" t="str">
        <f>Miinusring!H26</f>
        <v>Piret Kummel</v>
      </c>
      <c r="C157" s="61" t="str">
        <f>Miinusring!H30</f>
        <v>Alex Rahuoja</v>
      </c>
      <c r="D157">
        <v>8</v>
      </c>
      <c r="E157" s="61" t="s">
        <v>347</v>
      </c>
      <c r="F157" s="83" t="s">
        <v>133</v>
      </c>
      <c r="J157">
        <f t="shared" si="2"/>
      </c>
    </row>
    <row r="158" spans="1:10" ht="12.75">
      <c r="A158">
        <v>357</v>
      </c>
      <c r="B158" s="61" t="str">
        <f>Miinusring!H34</f>
        <v>Taavi Miku</v>
      </c>
      <c r="C158" s="61" t="str">
        <f>Miinusring!H38</f>
        <v>Heikki Sool</v>
      </c>
      <c r="D158">
        <v>10</v>
      </c>
      <c r="E158" s="61" t="s">
        <v>344</v>
      </c>
      <c r="F158" s="83" t="s">
        <v>133</v>
      </c>
      <c r="J158">
        <f t="shared" si="2"/>
      </c>
    </row>
    <row r="159" spans="1:10" ht="12.75">
      <c r="A159">
        <v>358</v>
      </c>
      <c r="B159" s="61" t="str">
        <f>Miinusring!H42</f>
        <v>Kalju Kalda</v>
      </c>
      <c r="C159" s="61" t="str">
        <f>Miinusring!H46</f>
        <v>Veljo Mõek</v>
      </c>
      <c r="D159">
        <v>6</v>
      </c>
      <c r="E159" s="61" t="s">
        <v>305</v>
      </c>
      <c r="F159" s="83" t="s">
        <v>133</v>
      </c>
      <c r="J159">
        <f t="shared" si="2"/>
      </c>
    </row>
    <row r="160" spans="1:10" ht="12.75">
      <c r="A160">
        <v>359</v>
      </c>
      <c r="B160" s="61" t="str">
        <f>Miinusring!H50</f>
        <v>Grigori Maltizov</v>
      </c>
      <c r="C160" s="61" t="str">
        <f>Miinusring!H54</f>
        <v>Raino Rosin</v>
      </c>
      <c r="D160">
        <v>3</v>
      </c>
      <c r="E160" s="61" t="s">
        <v>367</v>
      </c>
      <c r="F160" s="83" t="s">
        <v>133</v>
      </c>
      <c r="J160">
        <f t="shared" si="2"/>
      </c>
    </row>
    <row r="161" spans="1:10" ht="12.75">
      <c r="A161">
        <v>360</v>
      </c>
      <c r="B161" s="61" t="str">
        <f>Miinusring!H58</f>
        <v>Kalju Nasir</v>
      </c>
      <c r="C161" s="61" t="str">
        <f>Miinusring!H62</f>
        <v>Uno Ridal</v>
      </c>
      <c r="D161">
        <v>2</v>
      </c>
      <c r="E161" s="61" t="s">
        <v>341</v>
      </c>
      <c r="F161" s="83" t="s">
        <v>135</v>
      </c>
      <c r="G161" s="79"/>
      <c r="J161">
        <f t="shared" si="2"/>
      </c>
    </row>
    <row r="162" spans="1:10" ht="12.75">
      <c r="A162">
        <v>361</v>
      </c>
      <c r="B162" s="61" t="str">
        <f>Miinusring!H66</f>
        <v>Vootele Vaher</v>
      </c>
      <c r="C162" s="61" t="str">
        <f>Miinusring!H70</f>
        <v>Marika Kotka</v>
      </c>
      <c r="D162">
        <v>5</v>
      </c>
      <c r="E162" s="61" t="s">
        <v>330</v>
      </c>
      <c r="F162" s="83" t="s">
        <v>133</v>
      </c>
      <c r="G162" s="79"/>
      <c r="J162">
        <f t="shared" si="2"/>
      </c>
    </row>
    <row r="163" spans="1:10" ht="12.75">
      <c r="A163">
        <v>362</v>
      </c>
      <c r="B163" s="61" t="str">
        <f>Miinusring!H74</f>
        <v>Eduard Virkunen</v>
      </c>
      <c r="C163" s="61" t="str">
        <f>Miinusring!H78</f>
        <v>Toomas Hansar</v>
      </c>
      <c r="D163">
        <v>7</v>
      </c>
      <c r="E163" s="61" t="s">
        <v>284</v>
      </c>
      <c r="F163" s="83" t="s">
        <v>133</v>
      </c>
      <c r="J163">
        <f t="shared" si="2"/>
      </c>
    </row>
    <row r="164" spans="1:10" ht="12.75">
      <c r="A164">
        <v>363</v>
      </c>
      <c r="B164" s="61" t="str">
        <f>Miinusring!H83</f>
        <v>Kalle Kuuspalu</v>
      </c>
      <c r="C164" s="61" t="str">
        <f>Miinusring!H87</f>
        <v>Aleksandr Zubjuk</v>
      </c>
      <c r="D164">
        <v>1</v>
      </c>
      <c r="E164" s="61" t="s">
        <v>308</v>
      </c>
      <c r="F164" s="83" t="s">
        <v>133</v>
      </c>
      <c r="J164">
        <f t="shared" si="2"/>
      </c>
    </row>
    <row r="165" spans="1:10" ht="12.75">
      <c r="A165">
        <v>364</v>
      </c>
      <c r="B165" s="61" t="str">
        <f>Miinusring!H91</f>
        <v>Ain Raid</v>
      </c>
      <c r="C165" s="61" t="str">
        <f>Miinusring!H95</f>
        <v>Oliver Ollmann</v>
      </c>
      <c r="D165">
        <v>9</v>
      </c>
      <c r="E165" s="61" t="s">
        <v>316</v>
      </c>
      <c r="F165" s="83" t="s">
        <v>135</v>
      </c>
      <c r="J165">
        <f t="shared" si="2"/>
      </c>
    </row>
    <row r="166" spans="1:10" ht="12.75">
      <c r="A166">
        <v>365</v>
      </c>
      <c r="B166" s="61" t="str">
        <f>Miinusring!H99</f>
        <v>Andres Lampe</v>
      </c>
      <c r="C166" s="61" t="str">
        <f>Miinusring!H103</f>
        <v>Reino Ristissaar</v>
      </c>
      <c r="D166">
        <v>4</v>
      </c>
      <c r="E166" s="61" t="s">
        <v>313</v>
      </c>
      <c r="F166" s="83" t="s">
        <v>134</v>
      </c>
      <c r="J166">
        <f t="shared" si="2"/>
      </c>
    </row>
    <row r="167" spans="1:10" ht="12.75">
      <c r="A167">
        <v>366</v>
      </c>
      <c r="B167" s="61" t="str">
        <f>Miinusring!H107</f>
        <v>Mart Vaarpu</v>
      </c>
      <c r="C167" s="61" t="str">
        <f>Miinusring!H111</f>
        <v>Enrico Kozintsev</v>
      </c>
      <c r="D167">
        <v>11</v>
      </c>
      <c r="E167" s="61" t="s">
        <v>299</v>
      </c>
      <c r="F167" s="83" t="s">
        <v>133</v>
      </c>
      <c r="J167">
        <f t="shared" si="2"/>
      </c>
    </row>
    <row r="168" spans="1:10" ht="12.75">
      <c r="A168">
        <v>367</v>
      </c>
      <c r="B168" s="61" t="str">
        <f>Miinusring!H115</f>
        <v>Väino Nüüd</v>
      </c>
      <c r="C168" s="61" t="str">
        <f>Miinusring!H119</f>
        <v>Reet Kullerkupp</v>
      </c>
      <c r="D168">
        <v>5</v>
      </c>
      <c r="E168" s="61" t="s">
        <v>296</v>
      </c>
      <c r="F168" s="83" t="s">
        <v>133</v>
      </c>
      <c r="J168">
        <f t="shared" si="2"/>
      </c>
    </row>
    <row r="169" spans="1:15" s="61" customFormat="1" ht="12.75">
      <c r="A169" s="61">
        <v>368</v>
      </c>
      <c r="B169" s="61" t="str">
        <f>Miinusring!H123</f>
        <v>Alvar Oviir</v>
      </c>
      <c r="C169" s="61" t="str">
        <f>Miinusring!H127</f>
        <v>Sten Toomla</v>
      </c>
      <c r="D169">
        <v>3</v>
      </c>
      <c r="E169" s="61" t="s">
        <v>321</v>
      </c>
      <c r="F169" s="83" t="s">
        <v>134</v>
      </c>
      <c r="G169" s="63" t="s">
        <v>144</v>
      </c>
      <c r="J169">
        <f t="shared" si="2"/>
      </c>
      <c r="O169" s="67"/>
    </row>
    <row r="170" spans="1:10" ht="12.75">
      <c r="A170">
        <v>369</v>
      </c>
      <c r="B170" s="61" t="str">
        <f>Plussring!K8</f>
        <v>Liisi Vellner</v>
      </c>
      <c r="C170" s="61" t="str">
        <f>Plussring!K16</f>
        <v>Keit Reinsalu</v>
      </c>
      <c r="D170">
        <v>4</v>
      </c>
      <c r="E170" s="61" t="s">
        <v>240</v>
      </c>
      <c r="F170" s="83" t="s">
        <v>133</v>
      </c>
      <c r="J170">
        <f t="shared" si="2"/>
      </c>
    </row>
    <row r="171" spans="1:10" ht="12.75">
      <c r="A171">
        <v>370</v>
      </c>
      <c r="B171" s="61" t="str">
        <f>Plussring!K24</f>
        <v>Aimar Välja</v>
      </c>
      <c r="C171" s="61" t="str">
        <f>Plussring!K32</f>
        <v>Kai Thornbech</v>
      </c>
      <c r="D171">
        <v>6</v>
      </c>
      <c r="E171" s="61" t="s">
        <v>260</v>
      </c>
      <c r="F171" s="83" t="s">
        <v>135</v>
      </c>
      <c r="J171">
        <f t="shared" si="2"/>
      </c>
    </row>
    <row r="172" spans="1:10" ht="12.75">
      <c r="A172">
        <v>371</v>
      </c>
      <c r="B172" s="61" t="str">
        <f>Plussring!K40</f>
        <v>Timo Teras</v>
      </c>
      <c r="C172" s="61" t="str">
        <f>Plussring!K48</f>
        <v>Vladyslav Rybachok</v>
      </c>
      <c r="D172">
        <v>3</v>
      </c>
      <c r="E172" s="61" t="s">
        <v>272</v>
      </c>
      <c r="F172" s="83" t="s">
        <v>135</v>
      </c>
      <c r="J172">
        <f t="shared" si="2"/>
      </c>
    </row>
    <row r="173" spans="1:10" ht="12.75">
      <c r="A173">
        <v>372</v>
      </c>
      <c r="B173" s="61" t="str">
        <f>Plussring!K56</f>
        <v>Heino Kruusement</v>
      </c>
      <c r="C173" s="61" t="str">
        <f>Plussring!K64</f>
        <v>Allan Salla</v>
      </c>
      <c r="D173">
        <v>4</v>
      </c>
      <c r="E173" s="61" t="s">
        <v>248</v>
      </c>
      <c r="F173" s="83" t="s">
        <v>133</v>
      </c>
      <c r="G173" s="79"/>
      <c r="J173">
        <f t="shared" si="2"/>
      </c>
    </row>
    <row r="174" spans="1:10" ht="12.75">
      <c r="A174">
        <v>373</v>
      </c>
      <c r="B174" s="61" t="str">
        <f>Plussring!K73</f>
        <v>Kuido Põder</v>
      </c>
      <c r="C174" s="61" t="str">
        <f>Plussring!K81</f>
        <v>Veiko Ristissaar</v>
      </c>
      <c r="D174">
        <v>7</v>
      </c>
      <c r="E174" s="61" t="s">
        <v>245</v>
      </c>
      <c r="F174" s="83" t="s">
        <v>133</v>
      </c>
      <c r="G174" s="79"/>
      <c r="J174">
        <f t="shared" si="2"/>
      </c>
    </row>
    <row r="175" spans="1:10" ht="12.75">
      <c r="A175">
        <v>374</v>
      </c>
      <c r="B175" s="61" t="str">
        <f>Plussring!K89</f>
        <v>Katrin-riina Hanson</v>
      </c>
      <c r="C175" s="61" t="str">
        <f>Plussring!K97</f>
        <v>Andres Somer</v>
      </c>
      <c r="D175">
        <v>5</v>
      </c>
      <c r="E175" s="61" t="s">
        <v>254</v>
      </c>
      <c r="F175" s="83" t="s">
        <v>135</v>
      </c>
      <c r="J175">
        <f t="shared" si="2"/>
      </c>
    </row>
    <row r="176" spans="1:10" ht="12.75">
      <c r="A176">
        <v>375</v>
      </c>
      <c r="B176" s="61" t="str">
        <f>Plussring!K105</f>
        <v>Taavi Raidmets</v>
      </c>
      <c r="C176" s="61" t="str">
        <f>Plussring!K113</f>
        <v>Urmas Sinisalu</v>
      </c>
      <c r="D176">
        <v>6</v>
      </c>
      <c r="E176" s="61" t="s">
        <v>266</v>
      </c>
      <c r="F176" s="83" t="s">
        <v>134</v>
      </c>
      <c r="J176">
        <f t="shared" si="2"/>
      </c>
    </row>
    <row r="177" spans="1:15" s="61" customFormat="1" ht="12.75">
      <c r="A177" s="61">
        <v>376</v>
      </c>
      <c r="B177" s="61" t="str">
        <f>Plussring!K121</f>
        <v>Imre Korsen</v>
      </c>
      <c r="C177" s="61" t="str">
        <f>Plussring!K129</f>
        <v>Allar Vellner</v>
      </c>
      <c r="D177">
        <v>4</v>
      </c>
      <c r="E177" s="61" t="s">
        <v>242</v>
      </c>
      <c r="F177" s="83" t="s">
        <v>133</v>
      </c>
      <c r="G177" s="78"/>
      <c r="J177">
        <f t="shared" si="2"/>
      </c>
      <c r="O177" s="67"/>
    </row>
    <row r="178" spans="1:10" ht="12.75">
      <c r="A178">
        <v>377</v>
      </c>
      <c r="B178" s="61" t="str">
        <f>'Kohad_69-88'!B39</f>
        <v>Bye Bye</v>
      </c>
      <c r="C178" s="61" t="str">
        <f>'Kohad_69-88'!B41</f>
        <v>Mirtel Vinnal</v>
      </c>
      <c r="E178" s="61" t="s">
        <v>467</v>
      </c>
      <c r="F178" s="83" t="s">
        <v>136</v>
      </c>
      <c r="J178">
        <f t="shared" si="2"/>
      </c>
    </row>
    <row r="179" spans="1:10" ht="12.75">
      <c r="A179">
        <v>378</v>
      </c>
      <c r="B179" s="61" t="str">
        <f>'Kohad_69-88'!B43</f>
        <v>Bye Bye</v>
      </c>
      <c r="C179" s="61" t="str">
        <f>'Kohad_69-88'!B45</f>
        <v>Bye Bye</v>
      </c>
      <c r="E179" s="61" t="s">
        <v>469</v>
      </c>
      <c r="F179" s="83" t="s">
        <v>136</v>
      </c>
      <c r="J179">
        <f t="shared" si="2"/>
      </c>
    </row>
    <row r="180" spans="1:10" ht="12.75">
      <c r="A180">
        <v>379</v>
      </c>
      <c r="B180" s="61" t="str">
        <f>'Kohad_69-88'!B47</f>
        <v>Bye Bye</v>
      </c>
      <c r="C180" s="61" t="str">
        <f>'Kohad_69-88'!B49</f>
        <v>Bye Bye</v>
      </c>
      <c r="E180" s="61" t="s">
        <v>469</v>
      </c>
      <c r="F180" s="83" t="s">
        <v>136</v>
      </c>
      <c r="G180" s="79"/>
      <c r="J180">
        <f t="shared" si="2"/>
      </c>
    </row>
    <row r="181" spans="1:10" ht="12.75">
      <c r="A181">
        <v>380</v>
      </c>
      <c r="B181" s="61" t="str">
        <f>'Kohad_69-88'!B51</f>
        <v>Bye Bye</v>
      </c>
      <c r="C181" s="61" t="str">
        <f>'Kohad_69-88'!B53</f>
        <v>Bye Bye</v>
      </c>
      <c r="E181" s="61" t="s">
        <v>469</v>
      </c>
      <c r="F181" s="83" t="s">
        <v>136</v>
      </c>
      <c r="G181" s="79"/>
      <c r="J181">
        <f t="shared" si="2"/>
      </c>
    </row>
    <row r="182" spans="1:10" ht="12.75">
      <c r="A182">
        <v>381</v>
      </c>
      <c r="B182" s="61" t="str">
        <f>'Kohad_69-88'!B55</f>
        <v>Bye Bye</v>
      </c>
      <c r="C182" s="61" t="str">
        <f>'Kohad_69-88'!B57</f>
        <v>Bye Bye</v>
      </c>
      <c r="E182" s="61" t="s">
        <v>469</v>
      </c>
      <c r="F182" s="83" t="s">
        <v>136</v>
      </c>
      <c r="J182">
        <f t="shared" si="2"/>
      </c>
    </row>
    <row r="183" spans="1:10" ht="12.75">
      <c r="A183">
        <v>382</v>
      </c>
      <c r="B183" s="61" t="str">
        <f>'Kohad_69-88'!B59</f>
        <v>Bye Bye</v>
      </c>
      <c r="C183" s="61" t="str">
        <f>'Kohad_69-88'!B61</f>
        <v>Bye Bye</v>
      </c>
      <c r="E183" s="61" t="s">
        <v>469</v>
      </c>
      <c r="F183" s="83" t="s">
        <v>136</v>
      </c>
      <c r="J183">
        <f t="shared" si="2"/>
      </c>
    </row>
    <row r="184" spans="1:10" ht="12.75">
      <c r="A184">
        <v>383</v>
      </c>
      <c r="B184" s="61" t="str">
        <f>'Kohad_69-88'!B63</f>
        <v>Bye Bye</v>
      </c>
      <c r="C184" s="61" t="str">
        <f>'Kohad_69-88'!B65</f>
        <v>Bye Bye</v>
      </c>
      <c r="E184" s="61" t="s">
        <v>469</v>
      </c>
      <c r="F184" s="83" t="s">
        <v>136</v>
      </c>
      <c r="J184">
        <f t="shared" si="2"/>
      </c>
    </row>
    <row r="185" spans="1:15" s="61" customFormat="1" ht="12.75">
      <c r="A185" s="61">
        <v>384</v>
      </c>
      <c r="B185" s="61" t="str">
        <f>'Kohad_69-88'!B67</f>
        <v>Sara Ponnin</v>
      </c>
      <c r="C185" s="61" t="str">
        <f>'Kohad_69-88'!B69</f>
        <v>Bye Bye</v>
      </c>
      <c r="D185"/>
      <c r="E185" s="61" t="s">
        <v>465</v>
      </c>
      <c r="F185" s="83" t="s">
        <v>136</v>
      </c>
      <c r="G185" s="78"/>
      <c r="J185">
        <f t="shared" si="2"/>
      </c>
      <c r="O185" s="67"/>
    </row>
    <row r="186" spans="1:10" ht="12.75">
      <c r="A186">
        <v>385</v>
      </c>
      <c r="B186" s="61" t="str">
        <f>'Kohad_65-68'!E3</f>
        <v>Aivar Soo</v>
      </c>
      <c r="C186" s="61" t="str">
        <f>'Kohad_65-68'!E7</f>
        <v>Kristo Kerno</v>
      </c>
      <c r="D186">
        <v>12</v>
      </c>
      <c r="E186" s="61" t="s">
        <v>460</v>
      </c>
      <c r="F186" s="83" t="s">
        <v>135</v>
      </c>
      <c r="J186">
        <f t="shared" si="2"/>
      </c>
    </row>
    <row r="187" spans="1:10" ht="12.75">
      <c r="A187">
        <v>386</v>
      </c>
      <c r="B187" s="61" t="str">
        <f>'Kohad_65-68'!E11</f>
        <v>Larissa Lill</v>
      </c>
      <c r="C187" s="61" t="str">
        <f>'Kohad_65-68'!E15</f>
        <v>Ivar Kiik</v>
      </c>
      <c r="D187">
        <v>12</v>
      </c>
      <c r="E187" s="61" t="s">
        <v>404</v>
      </c>
      <c r="F187" s="83" t="s">
        <v>133</v>
      </c>
      <c r="J187">
        <f t="shared" si="2"/>
      </c>
    </row>
    <row r="188" spans="1:10" ht="12.75">
      <c r="A188">
        <v>387</v>
      </c>
      <c r="B188" s="61" t="str">
        <f>'Kohad_65-68'!E19</f>
        <v>Aleks Vaarpu</v>
      </c>
      <c r="C188" s="61" t="str">
        <f>'Kohad_65-68'!E23</f>
        <v>Taivo Koitla</v>
      </c>
      <c r="D188">
        <v>12</v>
      </c>
      <c r="E188" s="61" t="s">
        <v>433</v>
      </c>
      <c r="F188" s="83" t="s">
        <v>133</v>
      </c>
      <c r="J188">
        <f t="shared" si="2"/>
      </c>
    </row>
    <row r="189" spans="1:10" ht="12.75">
      <c r="A189">
        <v>388</v>
      </c>
      <c r="B189" s="61" t="str">
        <f>'Kohad_65-68'!E27</f>
        <v>Siim Esko</v>
      </c>
      <c r="C189" s="61" t="str">
        <f>'Kohad_65-68'!E31</f>
        <v>Urmas Vender</v>
      </c>
      <c r="D189">
        <v>12</v>
      </c>
      <c r="E189" s="61" t="s">
        <v>457</v>
      </c>
      <c r="F189" s="83" t="s">
        <v>135</v>
      </c>
      <c r="G189" s="79"/>
      <c r="J189">
        <f t="shared" si="2"/>
      </c>
    </row>
    <row r="190" spans="1:10" ht="12.75">
      <c r="A190">
        <v>389</v>
      </c>
      <c r="B190" s="61" t="str">
        <f>'Kohad_65-68'!E35</f>
        <v>Kestutis Aleknavicius</v>
      </c>
      <c r="C190" s="61" t="str">
        <f>'Kohad_65-68'!E39</f>
        <v>Rene Vinnal</v>
      </c>
      <c r="D190">
        <v>8</v>
      </c>
      <c r="E190" s="61" t="s">
        <v>429</v>
      </c>
      <c r="F190" s="83" t="s">
        <v>134</v>
      </c>
      <c r="G190" s="79"/>
      <c r="J190">
        <f t="shared" si="2"/>
      </c>
    </row>
    <row r="191" spans="1:10" ht="12.75">
      <c r="A191">
        <v>390</v>
      </c>
      <c r="B191" s="61" t="str">
        <f>'Kohad_65-68'!E43</f>
        <v>Raul Taevas</v>
      </c>
      <c r="C191" s="61" t="str">
        <f>'Kohad_65-68'!E47</f>
        <v>Heiki Hansar</v>
      </c>
      <c r="D191">
        <v>10</v>
      </c>
      <c r="E191" s="61" t="s">
        <v>406</v>
      </c>
      <c r="F191" s="83" t="s">
        <v>135</v>
      </c>
      <c r="J191">
        <f t="shared" si="2"/>
      </c>
    </row>
    <row r="192" spans="1:10" ht="12.75">
      <c r="A192">
        <v>391</v>
      </c>
      <c r="B192" s="61" t="str">
        <f>'Kohad_65-68'!E51</f>
        <v>Johann Ollmann</v>
      </c>
      <c r="C192" s="61" t="str">
        <f>'Kohad_65-68'!E55</f>
        <v>Anna maria Hanson</v>
      </c>
      <c r="D192">
        <v>11</v>
      </c>
      <c r="E192" s="61" t="s">
        <v>442</v>
      </c>
      <c r="F192" s="83" t="s">
        <v>133</v>
      </c>
      <c r="J192">
        <f t="shared" si="2"/>
      </c>
    </row>
    <row r="193" spans="1:15" s="61" customFormat="1" ht="12.75">
      <c r="A193" s="61">
        <v>392</v>
      </c>
      <c r="B193" s="61" t="str">
        <f>'Kohad_65-68'!E59</f>
        <v>Jako Lill</v>
      </c>
      <c r="C193" s="61" t="str">
        <f>'Kohad_65-68'!E63</f>
        <v>Egle Hiius</v>
      </c>
      <c r="D193">
        <v>11</v>
      </c>
      <c r="E193" s="61" t="s">
        <v>423</v>
      </c>
      <c r="F193" s="83" t="s">
        <v>133</v>
      </c>
      <c r="G193" s="78"/>
      <c r="J193">
        <f t="shared" si="2"/>
      </c>
      <c r="O193" s="67"/>
    </row>
    <row r="194" spans="1:10" ht="12.75">
      <c r="A194">
        <v>393</v>
      </c>
      <c r="B194" s="61" t="str">
        <f>Miinusring!K4</f>
        <v>Ats Kallais</v>
      </c>
      <c r="C194" s="61" t="str">
        <f>Miinusring!K12</f>
        <v>Jaanus Lokotar</v>
      </c>
      <c r="D194">
        <v>7</v>
      </c>
      <c r="E194" s="61" t="s">
        <v>293</v>
      </c>
      <c r="F194" s="83" t="s">
        <v>134</v>
      </c>
      <c r="J194">
        <f aca="true" t="shared" si="3" ref="J194:J257">IF(D194="","",IF(E194="",D194,""))</f>
      </c>
    </row>
    <row r="195" spans="1:10" ht="12.75">
      <c r="A195">
        <v>394</v>
      </c>
      <c r="B195" s="61" t="str">
        <f>Miinusring!K20</f>
        <v>Lauri Ulla</v>
      </c>
      <c r="C195" s="61" t="str">
        <f>Miinusring!K28</f>
        <v>Piret Kummel</v>
      </c>
      <c r="D195">
        <v>1</v>
      </c>
      <c r="E195" s="61" t="s">
        <v>302</v>
      </c>
      <c r="F195" s="83" t="s">
        <v>133</v>
      </c>
      <c r="J195">
        <f t="shared" si="3"/>
      </c>
    </row>
    <row r="196" spans="1:10" ht="12.75">
      <c r="A196">
        <v>395</v>
      </c>
      <c r="B196" s="61" t="str">
        <f>Miinusring!K36</f>
        <v>Heikki Sool</v>
      </c>
      <c r="C196" s="61" t="str">
        <f>Miinusring!K44</f>
        <v>Kalju Kalda</v>
      </c>
      <c r="D196">
        <v>6</v>
      </c>
      <c r="E196" s="61" t="s">
        <v>344</v>
      </c>
      <c r="F196" s="83" t="s">
        <v>135</v>
      </c>
      <c r="J196">
        <f t="shared" si="3"/>
      </c>
    </row>
    <row r="197" spans="1:15" s="61" customFormat="1" ht="12.75">
      <c r="A197" s="61">
        <v>396</v>
      </c>
      <c r="B197" s="61" t="str">
        <f>Miinusring!K52</f>
        <v>Raino Rosin</v>
      </c>
      <c r="C197" s="61" t="str">
        <f>Miinusring!K60</f>
        <v>Uno Ridal</v>
      </c>
      <c r="D197">
        <v>5</v>
      </c>
      <c r="E197" s="61" t="s">
        <v>341</v>
      </c>
      <c r="F197" s="83" t="s">
        <v>133</v>
      </c>
      <c r="G197" s="79"/>
      <c r="J197">
        <f t="shared" si="3"/>
      </c>
      <c r="O197" s="67"/>
    </row>
    <row r="198" spans="1:10" ht="12.75">
      <c r="A198">
        <v>397</v>
      </c>
      <c r="B198" s="61" t="str">
        <f>Miinusring!K68</f>
        <v>Vootele Vaher</v>
      </c>
      <c r="C198" s="61" t="str">
        <f>Miinusring!K76</f>
        <v>Eduard Virkunen</v>
      </c>
      <c r="D198">
        <v>2</v>
      </c>
      <c r="E198" s="61" t="s">
        <v>284</v>
      </c>
      <c r="F198" s="83" t="s">
        <v>133</v>
      </c>
      <c r="G198" s="79"/>
      <c r="J198">
        <f t="shared" si="3"/>
      </c>
    </row>
    <row r="199" spans="1:10" ht="12.75">
      <c r="A199">
        <v>398</v>
      </c>
      <c r="B199" s="61" t="str">
        <f>Miinusring!K85</f>
        <v>Kalle Kuuspalu</v>
      </c>
      <c r="C199" s="61" t="str">
        <f>Miinusring!K93</f>
        <v>Oliver Ollmann</v>
      </c>
      <c r="D199">
        <v>2</v>
      </c>
      <c r="E199" s="61" t="s">
        <v>316</v>
      </c>
      <c r="F199" s="83" t="s">
        <v>134</v>
      </c>
      <c r="J199">
        <f t="shared" si="3"/>
      </c>
    </row>
    <row r="200" spans="1:10" ht="12.75">
      <c r="A200">
        <v>399</v>
      </c>
      <c r="B200" s="61" t="str">
        <f>Miinusring!K101</f>
        <v>Reino Ristissaar</v>
      </c>
      <c r="C200" s="61" t="str">
        <f>Miinusring!K109</f>
        <v>Mart Vaarpu</v>
      </c>
      <c r="D200">
        <v>4</v>
      </c>
      <c r="E200" s="61" t="s">
        <v>299</v>
      </c>
      <c r="F200" s="83" t="s">
        <v>134</v>
      </c>
      <c r="J200">
        <f t="shared" si="3"/>
      </c>
    </row>
    <row r="201" spans="1:15" s="61" customFormat="1" ht="12.75">
      <c r="A201" s="61">
        <v>400</v>
      </c>
      <c r="B201" s="61" t="str">
        <f>Miinusring!K117</f>
        <v>Väino Nüüd</v>
      </c>
      <c r="C201" s="61" t="str">
        <f>Miinusring!K125</f>
        <v>Alvar Oviir</v>
      </c>
      <c r="D201">
        <v>3</v>
      </c>
      <c r="E201" s="61" t="s">
        <v>296</v>
      </c>
      <c r="F201" s="83" t="s">
        <v>135</v>
      </c>
      <c r="G201" s="63" t="s">
        <v>144</v>
      </c>
      <c r="J201">
        <f t="shared" si="3"/>
      </c>
      <c r="O201" s="67"/>
    </row>
    <row r="202" spans="1:10" ht="12.75">
      <c r="A202">
        <v>401</v>
      </c>
      <c r="B202" s="61" t="str">
        <f>'Kohad_49-64'!B42</f>
        <v>Joosep Hansar</v>
      </c>
      <c r="C202" s="61" t="str">
        <f>'Kohad_49-64'!B44</f>
        <v>Oleg Gussarov</v>
      </c>
      <c r="D202">
        <v>9</v>
      </c>
      <c r="E202" s="61" t="s">
        <v>420</v>
      </c>
      <c r="F202" s="83" t="s">
        <v>134</v>
      </c>
      <c r="J202">
        <f t="shared" si="3"/>
      </c>
    </row>
    <row r="203" spans="1:10" ht="12.75">
      <c r="A203">
        <v>402</v>
      </c>
      <c r="B203" s="61" t="str">
        <f>'Kohad_49-64'!B46</f>
        <v>Alexandra-olivia Hanson</v>
      </c>
      <c r="C203" s="61" t="str">
        <f>'Kohad_49-64'!B48</f>
        <v>Tarmo All</v>
      </c>
      <c r="D203">
        <v>1</v>
      </c>
      <c r="E203" s="61" t="s">
        <v>415</v>
      </c>
      <c r="F203" s="83" t="s">
        <v>134</v>
      </c>
      <c r="G203" s="79"/>
      <c r="J203">
        <f t="shared" si="3"/>
      </c>
    </row>
    <row r="204" spans="1:10" ht="12.75">
      <c r="A204">
        <v>403</v>
      </c>
      <c r="B204" s="61" t="str">
        <f>'Kohad_49-64'!B50</f>
        <v>Anatoli Zapunov</v>
      </c>
      <c r="C204" s="61" t="str">
        <f>'Kohad_49-64'!B52</f>
        <v>Raivo Roots</v>
      </c>
      <c r="D204">
        <v>8</v>
      </c>
      <c r="E204" s="61" t="s">
        <v>409</v>
      </c>
      <c r="F204" s="83" t="s">
        <v>133</v>
      </c>
      <c r="G204" s="79"/>
      <c r="J204">
        <f t="shared" si="3"/>
      </c>
    </row>
    <row r="205" spans="1:10" ht="12.75">
      <c r="A205">
        <v>404</v>
      </c>
      <c r="B205" s="61" t="str">
        <f>'Kohad_49-64'!B54</f>
        <v>Anneli Mälksoo</v>
      </c>
      <c r="C205" s="61" t="str">
        <f>'Kohad_49-64'!B56</f>
        <v>Neverly Lukas</v>
      </c>
      <c r="D205">
        <v>10</v>
      </c>
      <c r="E205" s="61" t="s">
        <v>440</v>
      </c>
      <c r="F205" s="83" t="s">
        <v>134</v>
      </c>
      <c r="J205">
        <f t="shared" si="3"/>
      </c>
    </row>
    <row r="206" spans="1:10" ht="12.75">
      <c r="A206">
        <v>405</v>
      </c>
      <c r="B206" s="61" t="str">
        <f>'Kohad_49-64'!E3</f>
        <v>Tõnu Hansar</v>
      </c>
      <c r="C206" s="61" t="str">
        <f>'Kohad_49-64'!E7</f>
        <v>Vesta Lissovenko</v>
      </c>
      <c r="D206">
        <v>11</v>
      </c>
      <c r="E206" s="61" t="s">
        <v>398</v>
      </c>
      <c r="F206" s="83" t="s">
        <v>133</v>
      </c>
      <c r="J206">
        <f t="shared" si="3"/>
      </c>
    </row>
    <row r="207" spans="1:10" ht="12.75">
      <c r="A207">
        <v>406</v>
      </c>
      <c r="B207" s="61" t="str">
        <f>'Kohad_49-64'!E11</f>
        <v>Aili Kuldkepp</v>
      </c>
      <c r="C207" s="61" t="str">
        <f>'Kohad_49-64'!E15</f>
        <v>Mati Türk</v>
      </c>
      <c r="D207">
        <v>8</v>
      </c>
      <c r="E207" s="61" t="s">
        <v>386</v>
      </c>
      <c r="F207" s="83" t="s">
        <v>133</v>
      </c>
      <c r="G207" s="79"/>
      <c r="J207">
        <f t="shared" si="3"/>
      </c>
    </row>
    <row r="208" spans="1:10" ht="12.75">
      <c r="A208">
        <v>407</v>
      </c>
      <c r="B208" s="61" t="str">
        <f>'Kohad_49-64'!E19</f>
        <v>Celly Kukk</v>
      </c>
      <c r="C208" s="61" t="str">
        <f>'Kohad_49-64'!E23</f>
        <v>Kristi Ernits</v>
      </c>
      <c r="D208">
        <v>10</v>
      </c>
      <c r="E208" s="61" t="s">
        <v>361</v>
      </c>
      <c r="F208" s="83" t="s">
        <v>133</v>
      </c>
      <c r="G208" s="79"/>
      <c r="J208">
        <f t="shared" si="3"/>
      </c>
    </row>
    <row r="209" spans="1:15" s="61" customFormat="1" ht="12.75">
      <c r="A209" s="61">
        <v>408</v>
      </c>
      <c r="B209" s="61" t="str">
        <f>'Kohad_49-64'!E27</f>
        <v>Ellen Vahter</v>
      </c>
      <c r="C209" s="61" t="str">
        <f>'Kohad_49-64'!E31</f>
        <v>Margo Merigan</v>
      </c>
      <c r="D209">
        <v>11</v>
      </c>
      <c r="E209" s="61" t="s">
        <v>380</v>
      </c>
      <c r="F209" s="83" t="s">
        <v>133</v>
      </c>
      <c r="G209" s="78"/>
      <c r="J209">
        <f t="shared" si="3"/>
      </c>
      <c r="O209" s="67"/>
    </row>
    <row r="210" spans="1:10" ht="12.75">
      <c r="A210">
        <v>409</v>
      </c>
      <c r="B210" s="61" t="str">
        <f>'Kohad_33-48'!B1</f>
        <v>Raigo Rommot</v>
      </c>
      <c r="C210" s="61" t="str">
        <f>'Kohad_33-48'!B3</f>
        <v>Peeter Pill</v>
      </c>
      <c r="D210">
        <v>1</v>
      </c>
      <c r="E210" s="61" t="s">
        <v>338</v>
      </c>
      <c r="F210" s="83" t="s">
        <v>133</v>
      </c>
      <c r="J210">
        <f t="shared" si="3"/>
      </c>
    </row>
    <row r="211" spans="1:10" ht="12.75">
      <c r="A211">
        <v>410</v>
      </c>
      <c r="B211" s="61" t="str">
        <f>'Kohad_33-48'!B5</f>
        <v>Arvi Merigan</v>
      </c>
      <c r="C211" s="61" t="str">
        <f>'Kohad_33-48'!B7</f>
        <v>Alex Rahuoja</v>
      </c>
      <c r="D211">
        <v>7</v>
      </c>
      <c r="E211" s="61" t="s">
        <v>352</v>
      </c>
      <c r="F211" s="83" t="s">
        <v>135</v>
      </c>
      <c r="J211">
        <f t="shared" si="3"/>
      </c>
    </row>
    <row r="212" spans="1:10" ht="12.75">
      <c r="A212">
        <v>411</v>
      </c>
      <c r="B212" s="61" t="str">
        <f>'Kohad_33-48'!B9</f>
        <v>Taavi Miku</v>
      </c>
      <c r="C212" s="61" t="str">
        <f>'Kohad_33-48'!B11</f>
        <v>Veljo Mõek</v>
      </c>
      <c r="D212">
        <v>4</v>
      </c>
      <c r="E212" s="61" t="s">
        <v>349</v>
      </c>
      <c r="F212" s="83" t="s">
        <v>134</v>
      </c>
      <c r="J212">
        <f t="shared" si="3"/>
      </c>
    </row>
    <row r="213" spans="1:10" ht="12.75">
      <c r="A213">
        <v>412</v>
      </c>
      <c r="B213" s="61" t="str">
        <f>'Kohad_33-48'!B13</f>
        <v>Grigori Maltizov</v>
      </c>
      <c r="C213" s="61" t="str">
        <f>'Kohad_33-48'!B15</f>
        <v>Kalju Nasir</v>
      </c>
      <c r="D213">
        <v>5</v>
      </c>
      <c r="E213" s="61" t="s">
        <v>290</v>
      </c>
      <c r="F213" s="83" t="s">
        <v>134</v>
      </c>
      <c r="G213" s="79"/>
      <c r="J213">
        <f t="shared" si="3"/>
      </c>
    </row>
    <row r="214" spans="1:10" ht="12.75">
      <c r="A214">
        <v>413</v>
      </c>
      <c r="B214" s="61" t="str">
        <f>'Kohad_33-48'!B17</f>
        <v>Marika Kotka</v>
      </c>
      <c r="C214" s="61" t="str">
        <f>'Kohad_33-48'!B19</f>
        <v>Toomas Hansar</v>
      </c>
      <c r="D214">
        <v>9</v>
      </c>
      <c r="E214" s="61" t="s">
        <v>324</v>
      </c>
      <c r="F214" s="83" t="s">
        <v>133</v>
      </c>
      <c r="G214" s="79"/>
      <c r="J214">
        <f t="shared" si="3"/>
      </c>
    </row>
    <row r="215" spans="1:10" ht="12.75">
      <c r="A215">
        <v>414</v>
      </c>
      <c r="B215" s="61" t="str">
        <f>'Kohad_33-48'!B21</f>
        <v>Aleksandr Zubjuk</v>
      </c>
      <c r="C215" s="61" t="str">
        <f>'Kohad_33-48'!B23</f>
        <v>Ain Raid</v>
      </c>
      <c r="D215">
        <v>4</v>
      </c>
      <c r="E215" s="61" t="s">
        <v>311</v>
      </c>
      <c r="F215" s="83" t="s">
        <v>133</v>
      </c>
      <c r="J215">
        <f t="shared" si="3"/>
      </c>
    </row>
    <row r="216" spans="1:10" ht="12.75">
      <c r="A216">
        <v>415</v>
      </c>
      <c r="B216" s="61" t="str">
        <f>'Kohad_33-48'!B25</f>
        <v>Andres Lampe</v>
      </c>
      <c r="C216" s="61" t="str">
        <f>'Kohad_33-48'!B27</f>
        <v>Enrico Kozintsev</v>
      </c>
      <c r="D216">
        <v>5</v>
      </c>
      <c r="E216" s="61" t="s">
        <v>318</v>
      </c>
      <c r="F216" s="83" t="s">
        <v>134</v>
      </c>
      <c r="J216">
        <f t="shared" si="3"/>
      </c>
    </row>
    <row r="217" spans="1:15" s="61" customFormat="1" ht="12.75">
      <c r="A217" s="61">
        <v>416</v>
      </c>
      <c r="B217" s="61" t="str">
        <f>'Kohad_33-48'!B29</f>
        <v>Reet Kullerkupp</v>
      </c>
      <c r="C217" s="61" t="str">
        <f>'Kohad_33-48'!B31</f>
        <v>Sten Toomla</v>
      </c>
      <c r="D217">
        <v>1</v>
      </c>
      <c r="E217" s="61" t="s">
        <v>327</v>
      </c>
      <c r="F217" s="83" t="s">
        <v>133</v>
      </c>
      <c r="G217" s="78"/>
      <c r="J217">
        <f t="shared" si="3"/>
      </c>
      <c r="O217" s="67"/>
    </row>
    <row r="218" spans="1:10" ht="12.75">
      <c r="A218">
        <v>417</v>
      </c>
      <c r="B218" s="61" t="str">
        <f>Miinusring!N8</f>
        <v>Jaanus Lokotar</v>
      </c>
      <c r="C218" s="61" t="str">
        <f>Miinusring!N16</f>
        <v>Heino Kruusement</v>
      </c>
      <c r="D218">
        <v>6</v>
      </c>
      <c r="E218" s="61" t="s">
        <v>275</v>
      </c>
      <c r="F218" s="83" t="s">
        <v>135</v>
      </c>
      <c r="J218">
        <f t="shared" si="3"/>
      </c>
    </row>
    <row r="219" spans="1:10" ht="12.75">
      <c r="A219">
        <v>418</v>
      </c>
      <c r="B219" s="61" t="str">
        <f>Miinusring!N24</f>
        <v>Lauri Ulla</v>
      </c>
      <c r="C219" s="61" t="str">
        <f>Miinusring!N32</f>
        <v>Timo Teras</v>
      </c>
      <c r="E219" s="61" t="s">
        <v>302</v>
      </c>
      <c r="F219" s="83" t="s">
        <v>136</v>
      </c>
      <c r="J219">
        <f t="shared" si="3"/>
      </c>
    </row>
    <row r="220" spans="1:10" ht="12.75">
      <c r="A220">
        <v>419</v>
      </c>
      <c r="B220" s="61" t="str">
        <f>Miinusring!N40</f>
        <v>Heikki Sool</v>
      </c>
      <c r="C220" s="61" t="str">
        <f>Miinusring!N48</f>
        <v>Aimar Välja</v>
      </c>
      <c r="D220">
        <v>7</v>
      </c>
      <c r="E220" s="61" t="s">
        <v>263</v>
      </c>
      <c r="F220" s="83" t="s">
        <v>133</v>
      </c>
      <c r="J220">
        <f t="shared" si="3"/>
      </c>
    </row>
    <row r="221" spans="1:10" ht="12.75">
      <c r="A221">
        <v>420</v>
      </c>
      <c r="B221" s="61" t="str">
        <f>Miinusring!N56</f>
        <v>Uno Ridal</v>
      </c>
      <c r="C221" s="61" t="str">
        <f>Miinusring!N64</f>
        <v>Keit Reinsalu</v>
      </c>
      <c r="D221">
        <v>8</v>
      </c>
      <c r="E221" s="61" t="s">
        <v>287</v>
      </c>
      <c r="F221" s="83" t="s">
        <v>133</v>
      </c>
      <c r="G221" s="79"/>
      <c r="J221">
        <f t="shared" si="3"/>
      </c>
    </row>
    <row r="222" spans="1:10" ht="12.75">
      <c r="A222">
        <v>421</v>
      </c>
      <c r="B222" s="61" t="str">
        <f>Miinusring!N72</f>
        <v>Eduard Virkunen</v>
      </c>
      <c r="C222" s="61" t="str">
        <f>Miinusring!N80</f>
        <v>Imre Korsen</v>
      </c>
      <c r="D222">
        <v>2</v>
      </c>
      <c r="E222" s="61" t="s">
        <v>281</v>
      </c>
      <c r="F222" s="83" t="s">
        <v>135</v>
      </c>
      <c r="G222" s="79"/>
      <c r="J222">
        <f t="shared" si="3"/>
      </c>
    </row>
    <row r="223" spans="1:10" ht="12.75">
      <c r="A223">
        <v>422</v>
      </c>
      <c r="B223" s="61" t="str">
        <f>Miinusring!N89</f>
        <v>Oliver Ollmann</v>
      </c>
      <c r="C223" s="61" t="str">
        <f>Miinusring!N97</f>
        <v>Taavi Raidmets</v>
      </c>
      <c r="D223">
        <v>11</v>
      </c>
      <c r="E223" s="61" t="s">
        <v>257</v>
      </c>
      <c r="F223" s="83" t="s">
        <v>133</v>
      </c>
      <c r="J223">
        <f t="shared" si="3"/>
      </c>
    </row>
    <row r="224" spans="1:10" ht="12.75">
      <c r="A224">
        <v>423</v>
      </c>
      <c r="B224" s="61" t="str">
        <f>Miinusring!N105</f>
        <v>Mart Vaarpu</v>
      </c>
      <c r="C224" s="61" t="str">
        <f>Miinusring!N113</f>
        <v>Katrin-riina Hanson</v>
      </c>
      <c r="D224">
        <v>3</v>
      </c>
      <c r="E224" s="61" t="s">
        <v>269</v>
      </c>
      <c r="F224" s="83" t="s">
        <v>133</v>
      </c>
      <c r="J224">
        <f t="shared" si="3"/>
      </c>
    </row>
    <row r="225" spans="1:15" s="61" customFormat="1" ht="12.75">
      <c r="A225" s="61">
        <v>424</v>
      </c>
      <c r="B225" s="61" t="str">
        <f>Miinusring!N121</f>
        <v>Väino Nüüd</v>
      </c>
      <c r="C225" s="61" t="str">
        <f>Miinusring!N129</f>
        <v>Veiko Ristissaar</v>
      </c>
      <c r="D225">
        <v>1</v>
      </c>
      <c r="E225" s="61" t="s">
        <v>278</v>
      </c>
      <c r="F225" s="83" t="s">
        <v>133</v>
      </c>
      <c r="G225" s="78"/>
      <c r="J225">
        <f t="shared" si="3"/>
      </c>
      <c r="O225" s="67"/>
    </row>
    <row r="226" spans="1:10" ht="12.75">
      <c r="A226">
        <v>425</v>
      </c>
      <c r="B226" s="86" t="str">
        <f>Plussring!N12</f>
        <v>Liisi Vellner</v>
      </c>
      <c r="C226" s="86" t="str">
        <f>Plussring!N28</f>
        <v>Kai Thornbech</v>
      </c>
      <c r="D226">
        <v>5</v>
      </c>
      <c r="E226" s="61" t="s">
        <v>240</v>
      </c>
      <c r="F226" s="83" t="s">
        <v>133</v>
      </c>
      <c r="G226" s="79" t="s">
        <v>145</v>
      </c>
      <c r="J226">
        <f t="shared" si="3"/>
      </c>
    </row>
    <row r="227" spans="1:10" ht="12.75">
      <c r="A227">
        <v>426</v>
      </c>
      <c r="B227" s="86" t="str">
        <f>Plussring!N44</f>
        <v>Vladyslav Rybachok</v>
      </c>
      <c r="C227" s="86" t="str">
        <f>Plussring!N60</f>
        <v>Allan Salla</v>
      </c>
      <c r="D227">
        <v>7</v>
      </c>
      <c r="E227" s="61" t="s">
        <v>248</v>
      </c>
      <c r="F227" s="83" t="s">
        <v>134</v>
      </c>
      <c r="G227" s="79" t="s">
        <v>146</v>
      </c>
      <c r="J227">
        <f t="shared" si="3"/>
      </c>
    </row>
    <row r="228" spans="1:10" ht="12.75">
      <c r="A228">
        <v>427</v>
      </c>
      <c r="B228" s="86" t="str">
        <f>Plussring!N77</f>
        <v>Kuido Põder</v>
      </c>
      <c r="C228" s="86" t="str">
        <f>Plussring!N93</f>
        <v>Andres Somer</v>
      </c>
      <c r="D228">
        <v>4</v>
      </c>
      <c r="E228" s="61" t="s">
        <v>245</v>
      </c>
      <c r="F228" s="83" t="s">
        <v>134</v>
      </c>
      <c r="G228" s="79" t="s">
        <v>147</v>
      </c>
      <c r="J228">
        <f t="shared" si="3"/>
      </c>
    </row>
    <row r="229" spans="1:15" s="61" customFormat="1" ht="12.75">
      <c r="A229" s="61">
        <v>428</v>
      </c>
      <c r="B229" s="86" t="str">
        <f>Plussring!N109</f>
        <v>Urmas Sinisalu</v>
      </c>
      <c r="C229" s="86" t="str">
        <f>Plussring!N125</f>
        <v>Allar Vellner</v>
      </c>
      <c r="D229">
        <v>6</v>
      </c>
      <c r="E229" s="61" t="s">
        <v>242</v>
      </c>
      <c r="F229" s="83" t="s">
        <v>134</v>
      </c>
      <c r="G229" s="79" t="s">
        <v>148</v>
      </c>
      <c r="J229">
        <f t="shared" si="3"/>
      </c>
      <c r="O229" s="67"/>
    </row>
    <row r="230" spans="1:10" ht="12.75">
      <c r="A230">
        <v>429</v>
      </c>
      <c r="B230" s="61" t="str">
        <f>'Kohad_89-96'!B2</f>
        <v>Bye Bye</v>
      </c>
      <c r="C230" s="61" t="str">
        <f>'Kohad_89-96'!B4</f>
        <v>Bye Bye</v>
      </c>
      <c r="E230" s="61" t="s">
        <v>469</v>
      </c>
      <c r="F230" s="83" t="s">
        <v>136</v>
      </c>
      <c r="J230">
        <f t="shared" si="3"/>
      </c>
    </row>
    <row r="231" spans="1:10" ht="12.75">
      <c r="A231">
        <v>430</v>
      </c>
      <c r="B231" s="61" t="str">
        <f>'Kohad_89-96'!B6</f>
        <v>Bye Bye</v>
      </c>
      <c r="C231" s="61" t="str">
        <f>'Kohad_89-96'!B8</f>
        <v>Bye Bye</v>
      </c>
      <c r="E231" s="61" t="s">
        <v>469</v>
      </c>
      <c r="F231" s="83" t="s">
        <v>136</v>
      </c>
      <c r="G231" s="79"/>
      <c r="J231">
        <f t="shared" si="3"/>
      </c>
    </row>
    <row r="232" spans="1:10" ht="12.75">
      <c r="A232">
        <v>431</v>
      </c>
      <c r="B232" s="61" t="str">
        <f>'Kohad_89-96'!B10</f>
        <v>Bye Bye</v>
      </c>
      <c r="C232" s="61" t="str">
        <f>'Kohad_89-96'!B12</f>
        <v>Bye Bye</v>
      </c>
      <c r="E232" s="61" t="s">
        <v>469</v>
      </c>
      <c r="F232" s="83" t="s">
        <v>136</v>
      </c>
      <c r="G232" s="79"/>
      <c r="J232">
        <f t="shared" si="3"/>
      </c>
    </row>
    <row r="233" spans="1:15" s="61" customFormat="1" ht="12.75">
      <c r="A233" s="61">
        <v>432</v>
      </c>
      <c r="B233" s="61" t="str">
        <f>'Kohad_89-96'!B14</f>
        <v>Bye Bye</v>
      </c>
      <c r="C233" s="61" t="str">
        <f>'Kohad_89-96'!B16</f>
        <v>Bye Bye</v>
      </c>
      <c r="D233"/>
      <c r="E233" s="61" t="s">
        <v>469</v>
      </c>
      <c r="F233" s="83" t="s">
        <v>136</v>
      </c>
      <c r="G233" s="78"/>
      <c r="J233">
        <f t="shared" si="3"/>
      </c>
      <c r="O233" s="67"/>
    </row>
    <row r="234" spans="1:10" ht="12.75">
      <c r="A234">
        <v>433</v>
      </c>
      <c r="B234" s="61" t="str">
        <f>'Kohad_69-88'!E40</f>
        <v>Mirtel Vinnal</v>
      </c>
      <c r="C234" s="61" t="str">
        <f>'Kohad_69-88'!E44</f>
        <v>Bye Bye</v>
      </c>
      <c r="E234" s="61" t="s">
        <v>467</v>
      </c>
      <c r="F234" s="83" t="s">
        <v>136</v>
      </c>
      <c r="J234">
        <f t="shared" si="3"/>
      </c>
    </row>
    <row r="235" spans="1:10" ht="12.75">
      <c r="A235">
        <v>434</v>
      </c>
      <c r="B235" s="61" t="str">
        <f>'Kohad_69-88'!E48</f>
        <v>Bye Bye</v>
      </c>
      <c r="C235" s="61" t="str">
        <f>'Kohad_69-88'!E52</f>
        <v>Bye Bye</v>
      </c>
      <c r="E235" s="61" t="s">
        <v>469</v>
      </c>
      <c r="F235" s="83" t="s">
        <v>136</v>
      </c>
      <c r="G235" s="79"/>
      <c r="J235">
        <f t="shared" si="3"/>
      </c>
    </row>
    <row r="236" spans="1:10" ht="12.75">
      <c r="A236">
        <v>435</v>
      </c>
      <c r="B236" s="61" t="str">
        <f>'Kohad_69-88'!E56</f>
        <v>Bye Bye</v>
      </c>
      <c r="C236" s="61" t="str">
        <f>'Kohad_69-88'!E60</f>
        <v>Bye Bye</v>
      </c>
      <c r="E236" s="61" t="s">
        <v>469</v>
      </c>
      <c r="F236" s="83" t="s">
        <v>136</v>
      </c>
      <c r="G236" s="79"/>
      <c r="J236">
        <f t="shared" si="3"/>
      </c>
    </row>
    <row r="237" spans="1:15" s="61" customFormat="1" ht="12.75">
      <c r="A237" s="61">
        <v>436</v>
      </c>
      <c r="B237" s="61" t="str">
        <f>'Kohad_69-88'!E64</f>
        <v>Bye Bye</v>
      </c>
      <c r="C237" s="61" t="str">
        <f>'Kohad_69-88'!E68</f>
        <v>Sara Ponnin</v>
      </c>
      <c r="D237"/>
      <c r="E237" s="61" t="s">
        <v>465</v>
      </c>
      <c r="F237" s="83" t="s">
        <v>136</v>
      </c>
      <c r="G237" s="78"/>
      <c r="J237">
        <f t="shared" si="3"/>
      </c>
      <c r="O237" s="67"/>
    </row>
    <row r="238" spans="1:10" ht="12.75">
      <c r="A238">
        <v>437</v>
      </c>
      <c r="B238" s="61" t="str">
        <f>'Kohad_69-88'!B11</f>
        <v>Aivar Soo</v>
      </c>
      <c r="C238" s="61" t="str">
        <f>'Kohad_69-88'!B13</f>
        <v>Larissa Lill</v>
      </c>
      <c r="D238">
        <v>10</v>
      </c>
      <c r="E238" s="61" t="s">
        <v>426</v>
      </c>
      <c r="F238" s="83" t="s">
        <v>133</v>
      </c>
      <c r="J238">
        <f t="shared" si="3"/>
      </c>
    </row>
    <row r="239" spans="1:10" ht="12.75">
      <c r="A239">
        <v>438</v>
      </c>
      <c r="B239" s="61" t="str">
        <f>'Kohad_69-88'!B15</f>
        <v>Taivo Koitla</v>
      </c>
      <c r="C239" s="61" t="str">
        <f>'Kohad_69-88'!B17</f>
        <v>Urmas Vender</v>
      </c>
      <c r="D239">
        <v>12</v>
      </c>
      <c r="E239" s="61" t="s">
        <v>431</v>
      </c>
      <c r="F239" s="83" t="s">
        <v>134</v>
      </c>
      <c r="G239" s="79"/>
      <c r="J239">
        <f t="shared" si="3"/>
      </c>
    </row>
    <row r="240" spans="1:10" ht="12.75">
      <c r="A240">
        <v>439</v>
      </c>
      <c r="B240" s="61" t="str">
        <f>'Kohad_69-88'!B19</f>
        <v>Rene Vinnal</v>
      </c>
      <c r="C240" s="61" t="str">
        <f>'Kohad_69-88'!B21</f>
        <v>Raul Taevas</v>
      </c>
      <c r="D240">
        <v>12</v>
      </c>
      <c r="E240" s="61" t="s">
        <v>454</v>
      </c>
      <c r="F240" s="83" t="s">
        <v>133</v>
      </c>
      <c r="G240" s="79"/>
      <c r="J240">
        <f t="shared" si="3"/>
      </c>
    </row>
    <row r="241" spans="1:15" s="61" customFormat="1" ht="12.75">
      <c r="A241" s="61">
        <v>440</v>
      </c>
      <c r="B241" s="61" t="str">
        <f>'Kohad_69-88'!B23</f>
        <v>Johann Ollmann</v>
      </c>
      <c r="C241" s="61" t="str">
        <f>'Kohad_69-88'!B25</f>
        <v>Jako Lill</v>
      </c>
      <c r="D241">
        <v>8</v>
      </c>
      <c r="E241" s="61" t="s">
        <v>437</v>
      </c>
      <c r="F241" s="83" t="s">
        <v>135</v>
      </c>
      <c r="G241" s="78"/>
      <c r="J241">
        <f t="shared" si="3"/>
      </c>
      <c r="O241" s="67"/>
    </row>
    <row r="242" spans="1:10" ht="12.75">
      <c r="A242">
        <v>441</v>
      </c>
      <c r="B242" s="61" t="str">
        <f>'Kohad_65-68'!H5</f>
        <v>Kristo Kerno</v>
      </c>
      <c r="C242" s="61" t="str">
        <f>'Kohad_65-68'!H13</f>
        <v>Ivar Kiik</v>
      </c>
      <c r="D242">
        <v>11</v>
      </c>
      <c r="E242" s="61" t="s">
        <v>404</v>
      </c>
      <c r="F242" s="83" t="s">
        <v>134</v>
      </c>
      <c r="J242">
        <f t="shared" si="3"/>
      </c>
    </row>
    <row r="243" spans="1:10" ht="12.75">
      <c r="A243">
        <v>442</v>
      </c>
      <c r="B243" s="61" t="str">
        <f>'Kohad_65-68'!H21</f>
        <v>Aleks Vaarpu</v>
      </c>
      <c r="C243" s="61" t="str">
        <f>'Kohad_65-68'!H29</f>
        <v>Siim Esko</v>
      </c>
      <c r="D243">
        <v>12</v>
      </c>
      <c r="E243" s="61" t="s">
        <v>433</v>
      </c>
      <c r="F243" s="83" t="s">
        <v>135</v>
      </c>
      <c r="J243">
        <f t="shared" si="3"/>
      </c>
    </row>
    <row r="244" spans="1:10" ht="12.75">
      <c r="A244">
        <v>443</v>
      </c>
      <c r="B244" s="61" t="str">
        <f>'Kohad_65-68'!H37</f>
        <v>Kestutis Aleknavicius</v>
      </c>
      <c r="C244" s="61" t="str">
        <f>'Kohad_65-68'!H45</f>
        <v>Heiki Hansar</v>
      </c>
      <c r="D244">
        <v>3</v>
      </c>
      <c r="E244" s="61" t="s">
        <v>429</v>
      </c>
      <c r="F244" s="83" t="s">
        <v>133</v>
      </c>
      <c r="J244">
        <f t="shared" si="3"/>
      </c>
    </row>
    <row r="245" spans="1:15" s="61" customFormat="1" ht="12.75">
      <c r="A245" s="61">
        <v>444</v>
      </c>
      <c r="B245" s="61" t="str">
        <f>'Kohad_65-68'!H53</f>
        <v>Anna maria Hanson</v>
      </c>
      <c r="C245" s="61" t="str">
        <f>'Kohad_65-68'!H61</f>
        <v>Egle Hiius</v>
      </c>
      <c r="D245">
        <v>9</v>
      </c>
      <c r="E245" s="61" t="s">
        <v>442</v>
      </c>
      <c r="F245" s="83" t="s">
        <v>135</v>
      </c>
      <c r="G245" s="78"/>
      <c r="J245">
        <f t="shared" si="3"/>
      </c>
      <c r="O245" s="67"/>
    </row>
    <row r="246" spans="1:10" ht="12.75">
      <c r="A246" s="87">
        <v>445</v>
      </c>
      <c r="B246" s="86" t="str">
        <f>Miinusring!B133</f>
        <v>Heino Kruusement</v>
      </c>
      <c r="C246" s="86" t="str">
        <f>Miinusring!Q28</f>
        <v>Lauri Ulla</v>
      </c>
      <c r="D246">
        <v>5</v>
      </c>
      <c r="E246" s="61" t="s">
        <v>275</v>
      </c>
      <c r="F246" s="83" t="s">
        <v>133</v>
      </c>
      <c r="G246" s="84"/>
      <c r="J246">
        <f t="shared" si="3"/>
      </c>
    </row>
    <row r="247" spans="1:10" ht="12.75">
      <c r="A247" s="87">
        <v>446</v>
      </c>
      <c r="B247" s="86" t="str">
        <f>Miinusring!Q44</f>
        <v>Aimar Välja</v>
      </c>
      <c r="C247" s="86" t="str">
        <f>Miinusring!Q60</f>
        <v>Keit Reinsalu</v>
      </c>
      <c r="D247">
        <v>2</v>
      </c>
      <c r="E247" s="61" t="s">
        <v>263</v>
      </c>
      <c r="F247" s="83" t="s">
        <v>134</v>
      </c>
      <c r="G247" s="84"/>
      <c r="J247">
        <f t="shared" si="3"/>
      </c>
    </row>
    <row r="248" spans="1:10" ht="12.75">
      <c r="A248" s="87">
        <v>447</v>
      </c>
      <c r="B248" s="86" t="str">
        <f>Miinusring!Q76</f>
        <v>Imre Korsen</v>
      </c>
      <c r="C248" s="86" t="str">
        <f>Miinusring!Q93</f>
        <v>Taavi Raidmets</v>
      </c>
      <c r="D248">
        <v>4</v>
      </c>
      <c r="E248" s="61" t="s">
        <v>257</v>
      </c>
      <c r="F248" s="83" t="s">
        <v>133</v>
      </c>
      <c r="G248" s="84"/>
      <c r="J248">
        <f t="shared" si="3"/>
      </c>
    </row>
    <row r="249" spans="1:15" s="61" customFormat="1" ht="12.75">
      <c r="A249" s="86">
        <v>448</v>
      </c>
      <c r="B249" s="86" t="str">
        <f>Miinusring!Q109</f>
        <v>Katrin-riina Hanson</v>
      </c>
      <c r="C249" s="86" t="str">
        <f>Miinusring!Q125</f>
        <v>Veiko Ristissaar</v>
      </c>
      <c r="D249">
        <v>5</v>
      </c>
      <c r="E249" s="61" t="s">
        <v>278</v>
      </c>
      <c r="F249" s="83" t="s">
        <v>135</v>
      </c>
      <c r="G249" s="85" t="s">
        <v>144</v>
      </c>
      <c r="J249">
        <f t="shared" si="3"/>
      </c>
      <c r="O249" s="67"/>
    </row>
    <row r="250" spans="1:10" ht="12.75">
      <c r="A250">
        <v>449</v>
      </c>
      <c r="B250" s="61" t="str">
        <f>'Kohad_49-64'!B58</f>
        <v>Oleg Gussarov</v>
      </c>
      <c r="C250" s="61" t="str">
        <f>'Kohad_49-64'!B60</f>
        <v>Alexandra-olivia Hanson</v>
      </c>
      <c r="D250">
        <v>10</v>
      </c>
      <c r="E250" s="61" t="s">
        <v>401</v>
      </c>
      <c r="F250" s="83" t="s">
        <v>134</v>
      </c>
      <c r="J250">
        <f t="shared" si="3"/>
      </c>
    </row>
    <row r="251" spans="1:10" ht="12.75">
      <c r="A251">
        <v>450</v>
      </c>
      <c r="B251" s="61" t="str">
        <f>'Kohad_49-64'!B62</f>
        <v>Anatoli Zapunov</v>
      </c>
      <c r="C251" s="61" t="str">
        <f>'Kohad_49-64'!B64</f>
        <v>Neverly Lukas</v>
      </c>
      <c r="D251">
        <v>1</v>
      </c>
      <c r="E251" s="61" t="s">
        <v>412</v>
      </c>
      <c r="F251" s="83" t="s">
        <v>134</v>
      </c>
      <c r="J251">
        <f t="shared" si="3"/>
      </c>
    </row>
    <row r="252" spans="1:10" ht="12.75">
      <c r="A252">
        <v>451</v>
      </c>
      <c r="B252" s="61" t="str">
        <f>'Kohad_49-64'!E43</f>
        <v>Joosep Hansar</v>
      </c>
      <c r="C252" s="61" t="str">
        <f>'Kohad_49-64'!E47</f>
        <v>Tarmo All</v>
      </c>
      <c r="D252">
        <v>9</v>
      </c>
      <c r="E252" s="61" t="s">
        <v>415</v>
      </c>
      <c r="F252" s="83" t="s">
        <v>133</v>
      </c>
      <c r="J252">
        <f t="shared" si="3"/>
      </c>
    </row>
    <row r="253" spans="1:15" s="61" customFormat="1" ht="12.75">
      <c r="A253" s="61">
        <v>452</v>
      </c>
      <c r="B253" s="61" t="str">
        <f>'Kohad_49-64'!E51</f>
        <v>Raivo Roots</v>
      </c>
      <c r="C253" s="61" t="str">
        <f>'Kohad_49-64'!E55</f>
        <v>Anneli Mälksoo</v>
      </c>
      <c r="D253">
        <v>3</v>
      </c>
      <c r="E253" s="61" t="s">
        <v>409</v>
      </c>
      <c r="F253" s="83" t="s">
        <v>133</v>
      </c>
      <c r="G253" s="78"/>
      <c r="J253">
        <f t="shared" si="3"/>
      </c>
      <c r="O253" s="67"/>
    </row>
    <row r="254" spans="1:10" ht="12.75">
      <c r="A254">
        <v>453</v>
      </c>
      <c r="B254" s="61" t="str">
        <f>'Kohad_49-64'!B34</f>
        <v>Tõnu Hansar</v>
      </c>
      <c r="C254" s="61" t="str">
        <f>'Kohad_49-64'!B36</f>
        <v>Aili Kuldkepp</v>
      </c>
      <c r="D254">
        <v>8</v>
      </c>
      <c r="E254" s="61" t="s">
        <v>375</v>
      </c>
      <c r="F254" s="83" t="s">
        <v>133</v>
      </c>
      <c r="J254">
        <f t="shared" si="3"/>
      </c>
    </row>
    <row r="255" spans="1:15" s="61" customFormat="1" ht="12.75">
      <c r="A255" s="61">
        <v>454</v>
      </c>
      <c r="B255" s="61" t="str">
        <f>'Kohad_49-64'!B38</f>
        <v>Celly Kukk</v>
      </c>
      <c r="C255" s="61" t="str">
        <f>'Kohad_49-64'!B40</f>
        <v>Ellen Vahter</v>
      </c>
      <c r="D255">
        <v>10</v>
      </c>
      <c r="E255" s="61" t="s">
        <v>383</v>
      </c>
      <c r="F255" s="83" t="s">
        <v>133</v>
      </c>
      <c r="G255" s="78"/>
      <c r="J255">
        <f t="shared" si="3"/>
      </c>
      <c r="O255" s="67"/>
    </row>
    <row r="256" spans="1:10" ht="12.75">
      <c r="A256">
        <v>455</v>
      </c>
      <c r="B256" s="61" t="str">
        <f>'Kohad_49-64'!H5</f>
        <v>Vesta Lissovenko</v>
      </c>
      <c r="C256" s="61" t="str">
        <f>'Kohad_49-64'!H13</f>
        <v>Mati Türk</v>
      </c>
      <c r="D256">
        <v>1</v>
      </c>
      <c r="E256" s="61" t="s">
        <v>386</v>
      </c>
      <c r="F256" s="83" t="s">
        <v>134</v>
      </c>
      <c r="J256">
        <f t="shared" si="3"/>
      </c>
    </row>
    <row r="257" spans="1:15" s="61" customFormat="1" ht="12.75">
      <c r="A257" s="61">
        <v>456</v>
      </c>
      <c r="B257" s="61" t="str">
        <f>'Kohad_49-64'!H21</f>
        <v>Kristi Ernits</v>
      </c>
      <c r="C257" s="61" t="str">
        <f>'Kohad_49-64'!H29</f>
        <v>Margo Merigan</v>
      </c>
      <c r="D257">
        <v>11</v>
      </c>
      <c r="E257" s="61" t="s">
        <v>361</v>
      </c>
      <c r="F257" s="83" t="s">
        <v>135</v>
      </c>
      <c r="G257" s="78"/>
      <c r="J257">
        <f t="shared" si="3"/>
      </c>
      <c r="O257" s="67"/>
    </row>
    <row r="258" spans="1:10" ht="12.75">
      <c r="A258">
        <v>457</v>
      </c>
      <c r="B258" s="61" t="str">
        <f>'Kohad_33-48'!B41</f>
        <v>Peeter Pill</v>
      </c>
      <c r="C258" s="61" t="str">
        <f>'Kohad_33-48'!B43</f>
        <v>Arvi Merigan</v>
      </c>
      <c r="D258">
        <v>9</v>
      </c>
      <c r="E258" s="61" t="s">
        <v>378</v>
      </c>
      <c r="F258" s="83" t="s">
        <v>135</v>
      </c>
      <c r="J258">
        <f aca="true" t="shared" si="4" ref="J258:J321">IF(D258="","",IF(E258="",D258,""))</f>
      </c>
    </row>
    <row r="259" spans="1:10" ht="12.75">
      <c r="A259">
        <v>458</v>
      </c>
      <c r="B259" s="61" t="str">
        <f>'Kohad_33-48'!B45</f>
        <v>Veljo Mõek</v>
      </c>
      <c r="C259" s="61" t="str">
        <f>'Kohad_33-48'!B47</f>
        <v>Kalju Nasir</v>
      </c>
      <c r="D259">
        <v>7</v>
      </c>
      <c r="E259" s="61" t="s">
        <v>335</v>
      </c>
      <c r="F259" s="83" t="s">
        <v>134</v>
      </c>
      <c r="J259">
        <f t="shared" si="4"/>
      </c>
    </row>
    <row r="260" spans="1:10" ht="12.75">
      <c r="A260">
        <v>459</v>
      </c>
      <c r="B260" s="61" t="str">
        <f>'Kohad_33-48'!B49</f>
        <v>Toomas Hansar</v>
      </c>
      <c r="C260" s="61" t="str">
        <f>'Kohad_33-48'!B51</f>
        <v>Aleksandr Zubjuk</v>
      </c>
      <c r="D260">
        <v>2</v>
      </c>
      <c r="E260" s="61" t="s">
        <v>392</v>
      </c>
      <c r="F260" s="83" t="s">
        <v>134</v>
      </c>
      <c r="J260">
        <f t="shared" si="4"/>
      </c>
    </row>
    <row r="261" spans="1:15" s="61" customFormat="1" ht="12.75">
      <c r="A261" s="61">
        <v>460</v>
      </c>
      <c r="B261" s="61" t="str">
        <f>'Kohad_33-48'!B53</f>
        <v>Enrico Kozintsev</v>
      </c>
      <c r="C261" s="61" t="str">
        <f>'Kohad_33-48'!B55</f>
        <v>Reet Kullerkupp</v>
      </c>
      <c r="D261">
        <v>8</v>
      </c>
      <c r="E261" s="61" t="s">
        <v>358</v>
      </c>
      <c r="F261" s="83" t="s">
        <v>133</v>
      </c>
      <c r="G261" s="78"/>
      <c r="J261">
        <f t="shared" si="4"/>
      </c>
      <c r="O261" s="67"/>
    </row>
    <row r="262" spans="1:10" ht="12.75">
      <c r="A262">
        <v>461</v>
      </c>
      <c r="B262" s="61" t="str">
        <f>'Kohad_33-48'!E2</f>
        <v>Raigo Rommot</v>
      </c>
      <c r="C262" s="61" t="str">
        <f>'Kohad_33-48'!E6</f>
        <v>Alex Rahuoja</v>
      </c>
      <c r="D262">
        <v>3</v>
      </c>
      <c r="E262" s="61" t="s">
        <v>352</v>
      </c>
      <c r="F262" s="83" t="s">
        <v>133</v>
      </c>
      <c r="J262">
        <f t="shared" si="4"/>
      </c>
    </row>
    <row r="263" spans="1:10" ht="12.75">
      <c r="A263">
        <v>462</v>
      </c>
      <c r="B263" s="61" t="str">
        <f>'Kohad_33-48'!E10</f>
        <v>Taavi Miku</v>
      </c>
      <c r="C263" s="61" t="str">
        <f>'Kohad_33-48'!E14</f>
        <v>Grigori Maltizov</v>
      </c>
      <c r="D263">
        <v>10</v>
      </c>
      <c r="E263" s="61" t="s">
        <v>290</v>
      </c>
      <c r="F263" s="83" t="s">
        <v>134</v>
      </c>
      <c r="J263">
        <f t="shared" si="4"/>
      </c>
    </row>
    <row r="264" spans="1:10" ht="12.75">
      <c r="A264">
        <v>463</v>
      </c>
      <c r="B264" s="61" t="str">
        <f>'Kohad_33-48'!E18</f>
        <v>Marika Kotka</v>
      </c>
      <c r="C264" s="61" t="str">
        <f>'Kohad_33-48'!E22</f>
        <v>Ain Raid</v>
      </c>
      <c r="D264">
        <v>6</v>
      </c>
      <c r="E264" s="61" t="s">
        <v>311</v>
      </c>
      <c r="F264" s="83" t="s">
        <v>134</v>
      </c>
      <c r="J264">
        <f t="shared" si="4"/>
      </c>
    </row>
    <row r="265" spans="1:15" s="61" customFormat="1" ht="12.75">
      <c r="A265" s="61">
        <v>464</v>
      </c>
      <c r="B265" s="61" t="str">
        <f>'Kohad_33-48'!E26</f>
        <v>Andres Lampe</v>
      </c>
      <c r="C265" s="61" t="str">
        <f>'Kohad_33-48'!E30</f>
        <v>Sten Toomla</v>
      </c>
      <c r="D265">
        <v>6</v>
      </c>
      <c r="E265" s="61" t="s">
        <v>327</v>
      </c>
      <c r="F265" s="83" t="s">
        <v>134</v>
      </c>
      <c r="G265" s="78"/>
      <c r="J265">
        <f t="shared" si="4"/>
      </c>
      <c r="O265" s="67"/>
    </row>
    <row r="266" spans="1:10" ht="12.75">
      <c r="A266">
        <v>465</v>
      </c>
      <c r="B266" s="61" t="str">
        <f>'Kohad_3-32'!B53</f>
        <v>Ats Kallais</v>
      </c>
      <c r="C266" s="61" t="str">
        <f>'Kohad_3-32'!B55</f>
        <v>Piret Kummel</v>
      </c>
      <c r="D266">
        <v>1</v>
      </c>
      <c r="E266" s="61" t="s">
        <v>333</v>
      </c>
      <c r="F266" s="83" t="s">
        <v>133</v>
      </c>
      <c r="J266">
        <f t="shared" si="4"/>
      </c>
    </row>
    <row r="267" spans="1:10" ht="12.75">
      <c r="A267">
        <v>466</v>
      </c>
      <c r="B267" s="61" t="str">
        <f>'Kohad_3-32'!B57</f>
        <v>Kalju Kalda</v>
      </c>
      <c r="C267" s="61" t="str">
        <f>'Kohad_3-32'!B59</f>
        <v>Raino Rosin</v>
      </c>
      <c r="D267">
        <v>4</v>
      </c>
      <c r="E267" s="61" t="s">
        <v>305</v>
      </c>
      <c r="F267" s="83" t="s">
        <v>135</v>
      </c>
      <c r="J267">
        <f t="shared" si="4"/>
      </c>
    </row>
    <row r="268" spans="1:10" ht="12.75">
      <c r="A268">
        <v>467</v>
      </c>
      <c r="B268" s="61" t="str">
        <f>'Kohad_3-32'!B61</f>
        <v>Vootele Vaher</v>
      </c>
      <c r="C268" s="61" t="str">
        <f>'Kohad_3-32'!B63</f>
        <v>Kalle Kuuspalu</v>
      </c>
      <c r="D268">
        <v>4</v>
      </c>
      <c r="E268" s="61" t="s">
        <v>330</v>
      </c>
      <c r="F268" s="83" t="s">
        <v>133</v>
      </c>
      <c r="J268">
        <f t="shared" si="4"/>
      </c>
    </row>
    <row r="269" spans="1:15" s="61" customFormat="1" ht="12.75">
      <c r="A269" s="61">
        <v>468</v>
      </c>
      <c r="B269" s="61" t="str">
        <f>'Kohad_3-32'!B65</f>
        <v>Reino Ristissaar</v>
      </c>
      <c r="C269" s="61" t="str">
        <f>'Kohad_3-32'!B67</f>
        <v>Alvar Oviir</v>
      </c>
      <c r="D269">
        <v>2</v>
      </c>
      <c r="E269" s="61" t="s">
        <v>321</v>
      </c>
      <c r="F269" s="83" t="s">
        <v>134</v>
      </c>
      <c r="G269" s="78"/>
      <c r="J269">
        <f t="shared" si="4"/>
      </c>
      <c r="O269" s="67"/>
    </row>
    <row r="270" spans="1:10" ht="12.75">
      <c r="A270" s="87">
        <v>469</v>
      </c>
      <c r="B270" s="86" t="str">
        <f>Miinusring!E134</f>
        <v>Heino Kruusement</v>
      </c>
      <c r="C270" s="86" t="str">
        <f>Miinusring!E138</f>
        <v>Urmas Sinisalu</v>
      </c>
      <c r="D270">
        <v>5</v>
      </c>
      <c r="E270" s="61" t="s">
        <v>266</v>
      </c>
      <c r="F270" s="83" t="s">
        <v>135</v>
      </c>
      <c r="G270" s="84"/>
      <c r="J270">
        <f t="shared" si="4"/>
      </c>
    </row>
    <row r="271" spans="1:10" ht="12.75">
      <c r="A271" s="87">
        <v>470</v>
      </c>
      <c r="B271" s="86" t="str">
        <f>Miinusring!E142</f>
        <v>Aimar Välja</v>
      </c>
      <c r="C271" s="86" t="str">
        <f>Miinusring!E146</f>
        <v>Andres Somer</v>
      </c>
      <c r="D271">
        <v>7</v>
      </c>
      <c r="E271" s="61" t="s">
        <v>254</v>
      </c>
      <c r="F271" s="83" t="s">
        <v>133</v>
      </c>
      <c r="G271" s="84"/>
      <c r="J271">
        <f t="shared" si="4"/>
      </c>
    </row>
    <row r="272" spans="1:10" ht="12.75">
      <c r="A272" s="87">
        <v>471</v>
      </c>
      <c r="B272" s="86" t="str">
        <f>Miinusring!E149</f>
        <v>Taavi Raidmets</v>
      </c>
      <c r="C272" s="86" t="str">
        <f>Miinusring!E153</f>
        <v>Vladyslav Rybachok</v>
      </c>
      <c r="D272">
        <v>3</v>
      </c>
      <c r="E272" s="61" t="s">
        <v>257</v>
      </c>
      <c r="F272" s="83" t="s">
        <v>135</v>
      </c>
      <c r="G272" s="84"/>
      <c r="J272">
        <f t="shared" si="4"/>
      </c>
    </row>
    <row r="273" spans="1:15" s="61" customFormat="1" ht="12.75">
      <c r="A273" s="86">
        <v>472</v>
      </c>
      <c r="B273" s="86" t="str">
        <f>Miinusring!E157</f>
        <v>Veiko Ristissaar</v>
      </c>
      <c r="C273" s="86" t="str">
        <f>Miinusring!E161</f>
        <v>Kai Thornbech</v>
      </c>
      <c r="D273">
        <v>1</v>
      </c>
      <c r="E273" s="61" t="s">
        <v>278</v>
      </c>
      <c r="F273" s="83" t="s">
        <v>135</v>
      </c>
      <c r="G273" s="84"/>
      <c r="J273">
        <f t="shared" si="4"/>
      </c>
      <c r="O273" s="67"/>
    </row>
    <row r="274" spans="1:10" ht="12.75">
      <c r="A274">
        <v>473</v>
      </c>
      <c r="B274" s="61" t="str">
        <f>'Kohad_3-32'!B26</f>
        <v>Jaanus Lokotar</v>
      </c>
      <c r="C274" s="103" t="str">
        <f>'Kohad_3-32'!B28</f>
        <v>Timo Teras</v>
      </c>
      <c r="E274" s="61" t="s">
        <v>293</v>
      </c>
      <c r="F274" s="83" t="s">
        <v>136</v>
      </c>
      <c r="J274">
        <f t="shared" si="4"/>
      </c>
    </row>
    <row r="275" spans="1:10" ht="12.75">
      <c r="A275">
        <v>474</v>
      </c>
      <c r="B275" s="61" t="str">
        <f>'Kohad_3-32'!B30</f>
        <v>Heikki Sool</v>
      </c>
      <c r="C275" s="61" t="str">
        <f>'Kohad_3-32'!B32</f>
        <v>Uno Ridal</v>
      </c>
      <c r="D275">
        <v>3</v>
      </c>
      <c r="E275" s="61" t="s">
        <v>344</v>
      </c>
      <c r="F275" s="83" t="s">
        <v>133</v>
      </c>
      <c r="J275">
        <f t="shared" si="4"/>
      </c>
    </row>
    <row r="276" spans="1:10" ht="12.75">
      <c r="A276">
        <v>475</v>
      </c>
      <c r="B276" s="61" t="str">
        <f>'Kohad_3-32'!B34</f>
        <v>Eduard Virkunen</v>
      </c>
      <c r="C276" s="61" t="str">
        <f>'Kohad_3-32'!B36</f>
        <v>Oliver Ollmann</v>
      </c>
      <c r="D276">
        <v>8</v>
      </c>
      <c r="E276" s="61" t="s">
        <v>316</v>
      </c>
      <c r="F276" s="83" t="s">
        <v>134</v>
      </c>
      <c r="J276">
        <f t="shared" si="4"/>
      </c>
    </row>
    <row r="277" spans="1:15" s="61" customFormat="1" ht="12.75">
      <c r="A277" s="61">
        <v>476</v>
      </c>
      <c r="B277" s="61" t="str">
        <f>'Kohad_3-32'!B38</f>
        <v>Mart Vaarpu</v>
      </c>
      <c r="C277" s="61" t="str">
        <f>'Kohad_3-32'!B40</f>
        <v>Väino Nüüd</v>
      </c>
      <c r="D277">
        <v>11</v>
      </c>
      <c r="E277" s="61" t="s">
        <v>299</v>
      </c>
      <c r="F277" s="83" t="s">
        <v>135</v>
      </c>
      <c r="G277" s="78"/>
      <c r="J277">
        <f t="shared" si="4"/>
      </c>
      <c r="O277" s="67"/>
    </row>
    <row r="278" spans="1:10" ht="12.75">
      <c r="A278">
        <v>477</v>
      </c>
      <c r="B278" s="86" t="str">
        <f>Plussring!Q20</f>
        <v>Liisi Vellner</v>
      </c>
      <c r="C278" s="86" t="str">
        <f>Plussring!Q52</f>
        <v>Allan Salla</v>
      </c>
      <c r="D278">
        <v>4</v>
      </c>
      <c r="E278" s="61" t="s">
        <v>240</v>
      </c>
      <c r="F278" s="83" t="s">
        <v>133</v>
      </c>
      <c r="G278" s="79" t="s">
        <v>149</v>
      </c>
      <c r="J278">
        <f t="shared" si="4"/>
      </c>
    </row>
    <row r="279" spans="1:15" s="61" customFormat="1" ht="12.75">
      <c r="A279" s="61">
        <v>478</v>
      </c>
      <c r="B279" s="86" t="str">
        <f>Plussring!Q85</f>
        <v>Kuido Põder</v>
      </c>
      <c r="C279" s="86" t="str">
        <f>Plussring!Q117</f>
        <v>Allar Vellner</v>
      </c>
      <c r="D279">
        <v>6</v>
      </c>
      <c r="E279" s="61" t="s">
        <v>242</v>
      </c>
      <c r="F279" s="83" t="s">
        <v>134</v>
      </c>
      <c r="G279" s="79" t="s">
        <v>149</v>
      </c>
      <c r="J279">
        <f t="shared" si="4"/>
      </c>
      <c r="O279" s="67"/>
    </row>
    <row r="280" spans="1:10" ht="12.75">
      <c r="A280">
        <v>479</v>
      </c>
      <c r="B280" s="61" t="str">
        <f>'Kohad_89-96'!B19</f>
        <v>Bye Bye</v>
      </c>
      <c r="C280" s="61" t="str">
        <f>'Kohad_89-96'!B21</f>
        <v>Bye Bye</v>
      </c>
      <c r="E280" s="61" t="s">
        <v>469</v>
      </c>
      <c r="F280" s="83" t="s">
        <v>136</v>
      </c>
      <c r="J280">
        <f t="shared" si="4"/>
      </c>
    </row>
    <row r="281" spans="1:10" ht="12.75">
      <c r="A281">
        <v>480</v>
      </c>
      <c r="B281" s="61" t="str">
        <f>'Kohad_89-96'!B23</f>
        <v>Bye Bye</v>
      </c>
      <c r="C281" s="61" t="str">
        <f>'Kohad_89-96'!B25</f>
        <v>Bye Bye</v>
      </c>
      <c r="E281" s="61" t="s">
        <v>469</v>
      </c>
      <c r="F281" s="83" t="s">
        <v>136</v>
      </c>
      <c r="J281">
        <f t="shared" si="4"/>
      </c>
    </row>
    <row r="282" spans="1:10" ht="12.75">
      <c r="A282">
        <v>481</v>
      </c>
      <c r="B282" s="61" t="str">
        <f>'Kohad_89-96'!E3</f>
        <v>Bye Bye</v>
      </c>
      <c r="C282" s="61" t="str">
        <f>'Kohad_89-96'!E7</f>
        <v>Bye Bye</v>
      </c>
      <c r="E282" s="61" t="s">
        <v>469</v>
      </c>
      <c r="F282" s="83" t="s">
        <v>136</v>
      </c>
      <c r="J282">
        <f t="shared" si="4"/>
      </c>
    </row>
    <row r="283" spans="1:15" s="61" customFormat="1" ht="12.75">
      <c r="A283" s="61">
        <v>482</v>
      </c>
      <c r="B283" s="61" t="str">
        <f>'Kohad_89-96'!E11</f>
        <v>Bye Bye</v>
      </c>
      <c r="C283" s="61" t="str">
        <f>'Kohad_89-96'!E15</f>
        <v>Bye Bye</v>
      </c>
      <c r="D283"/>
      <c r="E283" s="61" t="s">
        <v>469</v>
      </c>
      <c r="F283" s="83" t="s">
        <v>136</v>
      </c>
      <c r="G283" s="78"/>
      <c r="J283">
        <f t="shared" si="4"/>
      </c>
      <c r="O283" s="67"/>
    </row>
    <row r="284" spans="1:10" ht="12.75">
      <c r="A284">
        <v>483</v>
      </c>
      <c r="B284" s="61" t="str">
        <f>'Kohad_69-88'!B71</f>
        <v>Bye Bye</v>
      </c>
      <c r="C284" s="61" t="str">
        <f>'Kohad_69-88'!B73</f>
        <v>Bye Bye</v>
      </c>
      <c r="E284" s="61" t="s">
        <v>469</v>
      </c>
      <c r="F284" s="83" t="s">
        <v>136</v>
      </c>
      <c r="J284">
        <f t="shared" si="4"/>
      </c>
    </row>
    <row r="285" spans="1:15" s="61" customFormat="1" ht="12.75">
      <c r="A285" s="61">
        <v>484</v>
      </c>
      <c r="B285" s="61" t="str">
        <f>'Kohad_69-88'!B75</f>
        <v>Bye Bye</v>
      </c>
      <c r="C285" s="61" t="str">
        <f>'Kohad_69-88'!B77</f>
        <v>Bye Bye</v>
      </c>
      <c r="D285"/>
      <c r="E285" s="61" t="s">
        <v>469</v>
      </c>
      <c r="F285" s="83" t="s">
        <v>136</v>
      </c>
      <c r="G285" s="78"/>
      <c r="J285">
        <f t="shared" si="4"/>
      </c>
      <c r="O285" s="67"/>
    </row>
    <row r="286" spans="1:10" ht="12.75">
      <c r="A286">
        <v>485</v>
      </c>
      <c r="B286" s="61" t="str">
        <f>'Kohad_69-88'!H42</f>
        <v>Mirtel Vinnal</v>
      </c>
      <c r="C286" s="61" t="str">
        <f>'Kohad_69-88'!H50</f>
        <v>Bye Bye</v>
      </c>
      <c r="E286" s="61" t="s">
        <v>467</v>
      </c>
      <c r="F286" s="83" t="s">
        <v>136</v>
      </c>
      <c r="J286">
        <f t="shared" si="4"/>
      </c>
    </row>
    <row r="287" spans="1:15" s="61" customFormat="1" ht="12.75">
      <c r="A287" s="61">
        <v>486</v>
      </c>
      <c r="B287" s="61" t="str">
        <f>'Kohad_69-88'!H58</f>
        <v>Bye Bye</v>
      </c>
      <c r="C287" s="61" t="str">
        <f>'Kohad_69-88'!H66</f>
        <v>Sara Ponnin</v>
      </c>
      <c r="D287"/>
      <c r="E287" s="61" t="s">
        <v>465</v>
      </c>
      <c r="F287" s="83" t="s">
        <v>136</v>
      </c>
      <c r="G287" s="78"/>
      <c r="J287">
        <f t="shared" si="4"/>
      </c>
      <c r="O287" s="67"/>
    </row>
    <row r="288" spans="1:10" ht="12.75">
      <c r="A288">
        <v>487</v>
      </c>
      <c r="B288" s="61" t="str">
        <f>'Kohad_69-88'!B27</f>
        <v>Larissa Lill</v>
      </c>
      <c r="C288" s="61" t="str">
        <f>'Kohad_69-88'!B29</f>
        <v>Taivo Koitla</v>
      </c>
      <c r="D288">
        <v>12</v>
      </c>
      <c r="E288" s="61" t="s">
        <v>448</v>
      </c>
      <c r="F288" s="83" t="s">
        <v>133</v>
      </c>
      <c r="J288">
        <f t="shared" si="4"/>
      </c>
    </row>
    <row r="289" spans="1:10" ht="12.75">
      <c r="A289">
        <v>488</v>
      </c>
      <c r="B289" s="61" t="str">
        <f>'Kohad_69-88'!B31</f>
        <v>Raul Taevas</v>
      </c>
      <c r="C289" s="61" t="str">
        <f>'Kohad_69-88'!B33</f>
        <v>Jako Lill</v>
      </c>
      <c r="D289">
        <v>12</v>
      </c>
      <c r="E289" s="61" t="s">
        <v>451</v>
      </c>
      <c r="F289" s="83" t="s">
        <v>133</v>
      </c>
      <c r="J289">
        <f t="shared" si="4"/>
      </c>
    </row>
    <row r="290" spans="1:10" ht="12.75">
      <c r="A290">
        <v>489</v>
      </c>
      <c r="B290" s="61" t="str">
        <f>'Kohad_69-88'!E12</f>
        <v>Aivar Soo</v>
      </c>
      <c r="C290" s="61" t="str">
        <f>'Kohad_69-88'!E16</f>
        <v>Urmas Vender</v>
      </c>
      <c r="D290">
        <v>12</v>
      </c>
      <c r="E290" s="61" t="s">
        <v>426</v>
      </c>
      <c r="F290" s="83" t="s">
        <v>134</v>
      </c>
      <c r="J290">
        <f t="shared" si="4"/>
      </c>
    </row>
    <row r="291" spans="1:10" ht="12.75">
      <c r="A291">
        <v>490</v>
      </c>
      <c r="B291" s="103" t="str">
        <f>'Kohad_69-88'!E20</f>
        <v>Rene Vinnal</v>
      </c>
      <c r="C291" s="61" t="str">
        <f>'Kohad_69-88'!E24</f>
        <v>Johann Ollmann</v>
      </c>
      <c r="E291" s="61" t="s">
        <v>437</v>
      </c>
      <c r="F291" s="83" t="s">
        <v>136</v>
      </c>
      <c r="J291">
        <f t="shared" si="4"/>
      </c>
    </row>
    <row r="292" spans="1:10" ht="12.75">
      <c r="A292">
        <v>491</v>
      </c>
      <c r="B292" s="61" t="str">
        <f>'Kohad_69-88'!B2</f>
        <v>Kristo Kerno</v>
      </c>
      <c r="C292" s="61" t="str">
        <f>'Kohad_69-88'!B4</f>
        <v>Siim Esko</v>
      </c>
      <c r="D292">
        <v>9</v>
      </c>
      <c r="E292" s="61" t="s">
        <v>460</v>
      </c>
      <c r="F292" s="83" t="s">
        <v>133</v>
      </c>
      <c r="J292">
        <f t="shared" si="4"/>
      </c>
    </row>
    <row r="293" spans="1:10" ht="12.75">
      <c r="A293">
        <v>492</v>
      </c>
      <c r="B293" s="61" t="str">
        <f>'Kohad_69-88'!B6</f>
        <v>Heiki Hansar</v>
      </c>
      <c r="C293" s="61" t="str">
        <f>'Kohad_69-88'!B8</f>
        <v>Egle Hiius</v>
      </c>
      <c r="D293">
        <v>10</v>
      </c>
      <c r="E293" s="61" t="s">
        <v>406</v>
      </c>
      <c r="F293" s="83" t="s">
        <v>134</v>
      </c>
      <c r="J293">
        <f t="shared" si="4"/>
      </c>
    </row>
    <row r="294" spans="1:10" ht="12.75">
      <c r="A294">
        <v>493</v>
      </c>
      <c r="B294" s="61" t="str">
        <f>'Kohad_65-68'!K9</f>
        <v>Ivar Kiik</v>
      </c>
      <c r="C294" s="61" t="str">
        <f>'Kohad_65-68'!K25</f>
        <v>Aleks Vaarpu</v>
      </c>
      <c r="D294">
        <v>12</v>
      </c>
      <c r="E294" s="61" t="s">
        <v>404</v>
      </c>
      <c r="F294" s="83" t="s">
        <v>135</v>
      </c>
      <c r="J294">
        <f t="shared" si="4"/>
      </c>
    </row>
    <row r="295" spans="1:10" ht="12.75">
      <c r="A295">
        <v>494</v>
      </c>
      <c r="B295" s="61" t="str">
        <f>'Kohad_65-68'!K41</f>
        <v>Kestutis Aleknavicius</v>
      </c>
      <c r="C295" s="61" t="str">
        <f>'Kohad_65-68'!K57</f>
        <v>Anna maria Hanson</v>
      </c>
      <c r="D295">
        <v>9</v>
      </c>
      <c r="E295" s="61" t="s">
        <v>442</v>
      </c>
      <c r="F295" s="83" t="s">
        <v>133</v>
      </c>
      <c r="J295">
        <f t="shared" si="4"/>
      </c>
    </row>
    <row r="296" spans="1:10" ht="12.75">
      <c r="A296" s="87">
        <v>495</v>
      </c>
      <c r="B296" s="86" t="str">
        <f>Miinusring!H136</f>
        <v>Urmas Sinisalu</v>
      </c>
      <c r="C296" s="86" t="str">
        <f>Miinusring!H144</f>
        <v>Andres Somer</v>
      </c>
      <c r="D296">
        <v>4</v>
      </c>
      <c r="E296" s="61" t="s">
        <v>254</v>
      </c>
      <c r="F296" s="83" t="s">
        <v>135</v>
      </c>
      <c r="G296" s="84"/>
      <c r="J296">
        <f t="shared" si="4"/>
      </c>
    </row>
    <row r="297" spans="1:10" ht="12.75">
      <c r="A297" s="87">
        <v>496</v>
      </c>
      <c r="B297" s="86" t="str">
        <f>Miinusring!H151</f>
        <v>Taavi Raidmets</v>
      </c>
      <c r="C297" s="86" t="str">
        <f>Miinusring!H159</f>
        <v>Veiko Ristissaar</v>
      </c>
      <c r="D297">
        <v>6</v>
      </c>
      <c r="E297" s="61" t="s">
        <v>257</v>
      </c>
      <c r="F297" s="83" t="s">
        <v>134</v>
      </c>
      <c r="G297" s="84"/>
      <c r="J297">
        <f t="shared" si="4"/>
      </c>
    </row>
    <row r="298" spans="1:10" ht="12.75">
      <c r="A298" s="87">
        <v>497</v>
      </c>
      <c r="B298" s="86" t="str">
        <f>'Kohad_33-48'!B57</f>
        <v>Arvi Merigan</v>
      </c>
      <c r="C298" s="86" t="str">
        <f>'Kohad_33-48'!B59</f>
        <v>Veljo Mõek</v>
      </c>
      <c r="D298">
        <v>2</v>
      </c>
      <c r="E298" s="61" t="s">
        <v>355</v>
      </c>
      <c r="F298" s="83" t="s">
        <v>135</v>
      </c>
      <c r="J298">
        <f t="shared" si="4"/>
      </c>
    </row>
    <row r="299" spans="1:10" ht="12.75">
      <c r="A299">
        <v>498</v>
      </c>
      <c r="B299" s="103" t="str">
        <f>'Kohad_33-48'!B61</f>
        <v>Toomas Hansar</v>
      </c>
      <c r="C299" s="61" t="str">
        <f>'Kohad_33-48'!B63</f>
        <v>Reet Kullerkupp</v>
      </c>
      <c r="E299" s="61" t="s">
        <v>373</v>
      </c>
      <c r="F299" s="83" t="s">
        <v>136</v>
      </c>
      <c r="J299">
        <f t="shared" si="4"/>
      </c>
    </row>
    <row r="300" spans="1:10" ht="12.75">
      <c r="A300">
        <v>499</v>
      </c>
      <c r="B300" s="61" t="str">
        <f>'Kohad_33-48'!E42</f>
        <v>Peeter Pill</v>
      </c>
      <c r="C300" s="61" t="str">
        <f>'Kohad_33-48'!E46</f>
        <v>Kalju Nasir</v>
      </c>
      <c r="D300">
        <v>11</v>
      </c>
      <c r="E300" s="61" t="s">
        <v>335</v>
      </c>
      <c r="F300" s="83" t="s">
        <v>135</v>
      </c>
      <c r="J300">
        <f t="shared" si="4"/>
      </c>
    </row>
    <row r="301" spans="1:10" ht="12.75">
      <c r="A301">
        <v>500</v>
      </c>
      <c r="B301" s="61" t="str">
        <f>'Kohad_33-48'!E50</f>
        <v>Aleksandr Zubjuk</v>
      </c>
      <c r="C301" s="61" t="str">
        <f>'Kohad_33-48'!E54</f>
        <v>Enrico Kozintsev</v>
      </c>
      <c r="D301">
        <v>10</v>
      </c>
      <c r="E301" s="61" t="s">
        <v>358</v>
      </c>
      <c r="F301" s="83" t="s">
        <v>135</v>
      </c>
      <c r="J301">
        <f t="shared" si="4"/>
      </c>
    </row>
    <row r="302" spans="1:10" ht="12.75">
      <c r="A302">
        <v>501</v>
      </c>
      <c r="B302" s="61" t="str">
        <f>'Kohad_33-48'!B33</f>
        <v>Raigo Rommot</v>
      </c>
      <c r="C302" s="61" t="str">
        <f>'Kohad_33-48'!B35</f>
        <v>Taavi Miku</v>
      </c>
      <c r="D302">
        <v>5</v>
      </c>
      <c r="E302" s="61" t="s">
        <v>338</v>
      </c>
      <c r="F302" s="83" t="s">
        <v>135</v>
      </c>
      <c r="J302">
        <f t="shared" si="4"/>
      </c>
    </row>
    <row r="303" spans="1:10" ht="12.75">
      <c r="A303">
        <v>502</v>
      </c>
      <c r="B303" s="61" t="str">
        <f>'Kohad_33-48'!B37</f>
        <v>Marika Kotka</v>
      </c>
      <c r="C303" s="61" t="str">
        <f>'Kohad_33-48'!B39</f>
        <v>Andres Lampe</v>
      </c>
      <c r="D303">
        <v>6</v>
      </c>
      <c r="E303" s="61" t="s">
        <v>318</v>
      </c>
      <c r="F303" s="83" t="s">
        <v>133</v>
      </c>
      <c r="J303">
        <f t="shared" si="4"/>
      </c>
    </row>
    <row r="304" spans="1:10" ht="12.75">
      <c r="A304">
        <v>503</v>
      </c>
      <c r="B304" s="61" t="str">
        <f>'Kohad_33-48'!H4</f>
        <v>Alex Rahuoja</v>
      </c>
      <c r="C304" s="61" t="str">
        <f>'Kohad_33-48'!H12</f>
        <v>Grigori Maltizov</v>
      </c>
      <c r="D304">
        <v>8</v>
      </c>
      <c r="E304" s="61" t="s">
        <v>352</v>
      </c>
      <c r="F304" s="83" t="s">
        <v>134</v>
      </c>
      <c r="J304">
        <f t="shared" si="4"/>
      </c>
    </row>
    <row r="305" spans="1:10" ht="12.75">
      <c r="A305">
        <v>504</v>
      </c>
      <c r="B305" s="61" t="str">
        <f>'Kohad_33-48'!H20</f>
        <v>Ain Raid</v>
      </c>
      <c r="C305" s="61" t="str">
        <f>'Kohad_33-48'!H28</f>
        <v>Sten Toomla</v>
      </c>
      <c r="D305">
        <v>9</v>
      </c>
      <c r="E305" s="61" t="s">
        <v>327</v>
      </c>
      <c r="F305" s="83" t="s">
        <v>134</v>
      </c>
      <c r="J305">
        <f t="shared" si="4"/>
      </c>
    </row>
    <row r="306" spans="1:10" ht="12.75">
      <c r="A306">
        <v>505</v>
      </c>
      <c r="B306" s="61" t="str">
        <f>'Kohad_3-32'!B69</f>
        <v>Piret Kummel</v>
      </c>
      <c r="C306" s="61" t="str">
        <f>'Kohad_3-32'!B71</f>
        <v>Raino Rosin</v>
      </c>
      <c r="D306">
        <v>6</v>
      </c>
      <c r="E306" s="61" t="s">
        <v>347</v>
      </c>
      <c r="F306" s="83" t="s">
        <v>135</v>
      </c>
      <c r="J306">
        <f t="shared" si="4"/>
      </c>
    </row>
    <row r="307" spans="1:10" ht="12.75">
      <c r="A307">
        <v>506</v>
      </c>
      <c r="B307" s="61" t="str">
        <f>'Kohad_3-32'!B73</f>
        <v>Kalle Kuuspalu</v>
      </c>
      <c r="C307" s="61" t="str">
        <f>'Kohad_3-32'!B75</f>
        <v>Reino Ristissaar</v>
      </c>
      <c r="D307">
        <v>1</v>
      </c>
      <c r="E307" s="61" t="s">
        <v>313</v>
      </c>
      <c r="F307" s="83" t="s">
        <v>135</v>
      </c>
      <c r="G307" s="63" t="s">
        <v>144</v>
      </c>
      <c r="J307">
        <f t="shared" si="4"/>
      </c>
    </row>
    <row r="308" spans="1:10" ht="12.75">
      <c r="A308">
        <v>507</v>
      </c>
      <c r="B308" s="61" t="str">
        <f>'Kohad_3-32'!E54</f>
        <v>Ats Kallais</v>
      </c>
      <c r="C308" s="61" t="str">
        <f>'Kohad_3-32'!E58</f>
        <v>Kalju Kalda</v>
      </c>
      <c r="D308">
        <v>5</v>
      </c>
      <c r="E308" s="61" t="s">
        <v>333</v>
      </c>
      <c r="F308" s="83" t="s">
        <v>133</v>
      </c>
      <c r="J308">
        <f t="shared" si="4"/>
      </c>
    </row>
    <row r="309" spans="1:10" ht="12.75">
      <c r="A309">
        <v>508</v>
      </c>
      <c r="B309" s="61" t="str">
        <f>'Kohad_3-32'!E62</f>
        <v>Vootele Vaher</v>
      </c>
      <c r="C309" s="61" t="str">
        <f>'Kohad_3-32'!E66</f>
        <v>Alvar Oviir</v>
      </c>
      <c r="D309">
        <v>11</v>
      </c>
      <c r="E309" s="61" t="s">
        <v>330</v>
      </c>
      <c r="F309" s="83" t="s">
        <v>135</v>
      </c>
      <c r="J309">
        <f t="shared" si="4"/>
      </c>
    </row>
    <row r="310" spans="1:10" ht="12.75">
      <c r="A310">
        <v>509</v>
      </c>
      <c r="B310" s="61" t="str">
        <f>'Kohad_3-32'!K46</f>
        <v>Timo Teras</v>
      </c>
      <c r="C310" s="61" t="str">
        <f>'Kohad_3-32'!K48</f>
        <v>Uno Ridal</v>
      </c>
      <c r="E310" s="61" t="s">
        <v>341</v>
      </c>
      <c r="F310" s="83" t="s">
        <v>136</v>
      </c>
      <c r="J310">
        <f t="shared" si="4"/>
      </c>
    </row>
    <row r="311" spans="1:10" ht="12.75">
      <c r="A311">
        <v>510</v>
      </c>
      <c r="B311" s="61" t="str">
        <f>'Kohad_3-32'!K50</f>
        <v>Eduard Virkunen</v>
      </c>
      <c r="C311" s="61" t="str">
        <f>'Kohad_3-32'!K52</f>
        <v>Väino Nüüd</v>
      </c>
      <c r="D311">
        <v>3</v>
      </c>
      <c r="E311" s="61" t="s">
        <v>296</v>
      </c>
      <c r="F311" s="83" t="s">
        <v>136</v>
      </c>
      <c r="J311">
        <f t="shared" si="4"/>
      </c>
    </row>
    <row r="312" spans="1:10" ht="12.75">
      <c r="A312">
        <v>511</v>
      </c>
      <c r="B312" s="61" t="str">
        <f>'Kohad_3-32'!E27</f>
        <v>Jaanus Lokotar</v>
      </c>
      <c r="C312" s="61" t="str">
        <f>'Kohad_3-32'!E31</f>
        <v>Heikki Sool</v>
      </c>
      <c r="D312">
        <v>7</v>
      </c>
      <c r="E312" s="61" t="s">
        <v>344</v>
      </c>
      <c r="F312" s="83" t="s">
        <v>133</v>
      </c>
      <c r="J312">
        <f t="shared" si="4"/>
      </c>
    </row>
    <row r="313" spans="1:10" ht="12.75">
      <c r="A313">
        <v>512</v>
      </c>
      <c r="B313" s="61" t="str">
        <f>'Kohad_3-32'!E35</f>
        <v>Oliver Ollmann</v>
      </c>
      <c r="C313" s="61" t="str">
        <f>'Kohad_3-32'!E39</f>
        <v>Mart Vaarpu</v>
      </c>
      <c r="D313">
        <v>10</v>
      </c>
      <c r="E313" s="61" t="s">
        <v>299</v>
      </c>
      <c r="F313" s="83" t="s">
        <v>135</v>
      </c>
      <c r="J313">
        <f t="shared" si="4"/>
      </c>
    </row>
    <row r="314" spans="1:10" ht="12.75">
      <c r="A314">
        <v>513</v>
      </c>
      <c r="B314" s="61" t="str">
        <f>'Kohad_3-32'!B18</f>
        <v>Lauri Ulla</v>
      </c>
      <c r="C314" s="61" t="str">
        <f>'Kohad_3-32'!B20</f>
        <v>Keit Reinsalu</v>
      </c>
      <c r="D314">
        <v>8</v>
      </c>
      <c r="E314" s="61" t="s">
        <v>302</v>
      </c>
      <c r="F314" s="83" t="s">
        <v>134</v>
      </c>
      <c r="J314">
        <f t="shared" si="4"/>
      </c>
    </row>
    <row r="315" spans="1:10" ht="12.75">
      <c r="A315">
        <v>514</v>
      </c>
      <c r="B315" s="61" t="str">
        <f>'Kohad_3-32'!B22</f>
        <v>Imre Korsen</v>
      </c>
      <c r="C315" s="61" t="str">
        <f>'Kohad_3-32'!B24</f>
        <v>Katrin-riina Hanson</v>
      </c>
      <c r="D315">
        <v>7</v>
      </c>
      <c r="E315" s="61" t="s">
        <v>269</v>
      </c>
      <c r="F315" s="83" t="s">
        <v>135</v>
      </c>
      <c r="J315">
        <f t="shared" si="4"/>
      </c>
    </row>
    <row r="316" spans="1:10" ht="12.75">
      <c r="A316">
        <v>515</v>
      </c>
      <c r="B316" s="61" t="str">
        <f>'Kohad_3-32'!B10</f>
        <v>Heino Kruusement</v>
      </c>
      <c r="C316" s="61" t="str">
        <f>'Kohad_3-32'!B12</f>
        <v>Aimar Välja</v>
      </c>
      <c r="D316">
        <v>2</v>
      </c>
      <c r="E316" s="61" t="s">
        <v>263</v>
      </c>
      <c r="F316" s="83" t="s">
        <v>134</v>
      </c>
      <c r="J316">
        <f t="shared" si="4"/>
      </c>
    </row>
    <row r="317" spans="1:10" ht="12.75">
      <c r="A317">
        <v>516</v>
      </c>
      <c r="B317" s="61" t="str">
        <f>'Kohad_3-32'!B14</f>
        <v>Vladyslav Rybachok</v>
      </c>
      <c r="C317" s="61" t="str">
        <f>'Kohad_3-32'!B16</f>
        <v>Kai Thornbech</v>
      </c>
      <c r="D317">
        <v>9</v>
      </c>
      <c r="E317" s="61" t="s">
        <v>260</v>
      </c>
      <c r="F317" s="83" t="s">
        <v>133</v>
      </c>
      <c r="G317" s="80"/>
      <c r="J317">
        <f t="shared" si="4"/>
      </c>
    </row>
    <row r="318" spans="1:10" ht="12.75">
      <c r="A318">
        <v>517</v>
      </c>
      <c r="B318" s="86" t="str">
        <f>'Kohad_3-32'!B2</f>
        <v>Andres Somer</v>
      </c>
      <c r="C318" s="86" t="str">
        <f>'Kohad_3-32'!B4</f>
        <v>Allan Salla</v>
      </c>
      <c r="D318">
        <v>4</v>
      </c>
      <c r="E318" s="61" t="s">
        <v>248</v>
      </c>
      <c r="F318" s="83" t="s">
        <v>133</v>
      </c>
      <c r="J318">
        <f t="shared" si="4"/>
      </c>
    </row>
    <row r="319" spans="1:10" ht="12.75">
      <c r="A319">
        <v>518</v>
      </c>
      <c r="B319" s="86" t="str">
        <f>'Kohad_3-32'!B6</f>
        <v>Taavi Raidmets</v>
      </c>
      <c r="C319" s="86" t="str">
        <f>'Kohad_3-32'!B8</f>
        <v>Kuido Põder</v>
      </c>
      <c r="D319">
        <v>5</v>
      </c>
      <c r="E319" s="61" t="s">
        <v>245</v>
      </c>
      <c r="F319" s="83" t="s">
        <v>133</v>
      </c>
      <c r="G319" s="81"/>
      <c r="J319">
        <f t="shared" si="4"/>
      </c>
    </row>
    <row r="320" spans="1:10" ht="12.75">
      <c r="A320">
        <v>519</v>
      </c>
      <c r="B320" s="86" t="str">
        <f>Plussring!Q35</f>
        <v>Liisi Vellner</v>
      </c>
      <c r="C320" s="86" t="str">
        <f>Plussring!Q100</f>
        <v>Allar Vellner</v>
      </c>
      <c r="D320">
        <v>6</v>
      </c>
      <c r="E320" s="61" t="s">
        <v>240</v>
      </c>
      <c r="F320" s="83" t="s">
        <v>135</v>
      </c>
      <c r="G320" s="79" t="s">
        <v>150</v>
      </c>
      <c r="J320">
        <f t="shared" si="4"/>
      </c>
    </row>
    <row r="321" spans="1:10" ht="12.75">
      <c r="A321">
        <v>520</v>
      </c>
      <c r="B321" s="61" t="str">
        <f>'Kohad_89-96'!L28</f>
        <v>Bye Bye</v>
      </c>
      <c r="C321" s="61" t="str">
        <f>'Kohad_89-96'!L30</f>
        <v>Bye Bye</v>
      </c>
      <c r="E321" s="61" t="s">
        <v>469</v>
      </c>
      <c r="F321" s="83" t="s">
        <v>136</v>
      </c>
      <c r="G321" s="79" t="s">
        <v>151</v>
      </c>
      <c r="J321">
        <f t="shared" si="4"/>
      </c>
    </row>
    <row r="322" spans="1:10" ht="12.75">
      <c r="A322">
        <v>521</v>
      </c>
      <c r="B322" s="61" t="str">
        <f>'Kohad_89-96'!E20</f>
        <v>Bye Bye</v>
      </c>
      <c r="C322" s="61" t="str">
        <f>'Kohad_89-96'!E24</f>
        <v>Bye Bye</v>
      </c>
      <c r="E322" s="61" t="s">
        <v>469</v>
      </c>
      <c r="F322" s="83" t="s">
        <v>136</v>
      </c>
      <c r="G322" s="79" t="s">
        <v>152</v>
      </c>
      <c r="J322">
        <f aca="true" t="shared" si="5" ref="J322:J367">IF(D322="","",IF(E322="",D322,""))</f>
      </c>
    </row>
    <row r="323" spans="1:10" ht="12.75">
      <c r="A323">
        <v>522</v>
      </c>
      <c r="B323" s="61" t="str">
        <f>'Kohad_89-96'!K17</f>
        <v>Bye Bye</v>
      </c>
      <c r="C323" s="61" t="str">
        <f>'Kohad_89-96'!K19</f>
        <v>Bye Bye</v>
      </c>
      <c r="E323" s="61" t="s">
        <v>469</v>
      </c>
      <c r="F323" s="83" t="s">
        <v>136</v>
      </c>
      <c r="G323" s="79" t="s">
        <v>153</v>
      </c>
      <c r="J323">
        <f t="shared" si="5"/>
      </c>
    </row>
    <row r="324" spans="1:10" ht="12.75">
      <c r="A324">
        <v>523</v>
      </c>
      <c r="B324" s="61" t="str">
        <f>'Kohad_89-96'!H5</f>
        <v>Bye Bye</v>
      </c>
      <c r="C324" s="61" t="str">
        <f>'Kohad_89-96'!H13</f>
        <v>Bye Bye</v>
      </c>
      <c r="E324" s="61" t="s">
        <v>469</v>
      </c>
      <c r="F324" s="83" t="s">
        <v>136</v>
      </c>
      <c r="G324" s="79" t="s">
        <v>154</v>
      </c>
      <c r="J324">
        <f t="shared" si="5"/>
      </c>
    </row>
    <row r="325" spans="1:10" ht="12.75">
      <c r="A325">
        <v>524</v>
      </c>
      <c r="B325" s="61" t="str">
        <f>'Kohad_69-88'!N76</f>
        <v>Bye Bye</v>
      </c>
      <c r="C325" s="61" t="str">
        <f>'Kohad_69-88'!N78</f>
        <v>Bye Bye</v>
      </c>
      <c r="E325" s="61" t="s">
        <v>469</v>
      </c>
      <c r="F325" s="83" t="s">
        <v>136</v>
      </c>
      <c r="G325" s="79" t="s">
        <v>155</v>
      </c>
      <c r="J325">
        <f t="shared" si="5"/>
      </c>
    </row>
    <row r="326" spans="1:10" ht="12.75">
      <c r="A326">
        <v>525</v>
      </c>
      <c r="B326" s="61" t="str">
        <f>'Kohad_69-88'!E72</f>
        <v>Bye Bye</v>
      </c>
      <c r="C326" s="61" t="str">
        <f>'Kohad_69-88'!E76</f>
        <v>Bye Bye</v>
      </c>
      <c r="E326" s="61" t="s">
        <v>469</v>
      </c>
      <c r="F326" s="83" t="s">
        <v>135</v>
      </c>
      <c r="G326" s="79" t="s">
        <v>156</v>
      </c>
      <c r="J326">
        <f t="shared" si="5"/>
      </c>
    </row>
    <row r="327" spans="1:10" ht="12.75">
      <c r="A327">
        <v>526</v>
      </c>
      <c r="B327" s="61" t="str">
        <f>'Kohad_69-88'!N68</f>
        <v>Bye Bye</v>
      </c>
      <c r="C327" s="61" t="str">
        <f>'Kohad_69-88'!N70</f>
        <v>Bye Bye</v>
      </c>
      <c r="E327" s="61" t="s">
        <v>469</v>
      </c>
      <c r="F327" s="83" t="s">
        <v>136</v>
      </c>
      <c r="G327" s="79" t="s">
        <v>157</v>
      </c>
      <c r="J327">
        <f t="shared" si="5"/>
      </c>
    </row>
    <row r="328" spans="1:10" ht="12.75">
      <c r="A328">
        <v>527</v>
      </c>
      <c r="B328" s="61" t="str">
        <f>'Kohad_69-88'!K46</f>
        <v>Mirtel Vinnal</v>
      </c>
      <c r="C328" s="61" t="str">
        <f>'Kohad_69-88'!K62</f>
        <v>Sara Ponnin</v>
      </c>
      <c r="D328">
        <v>12</v>
      </c>
      <c r="E328" s="61" t="s">
        <v>465</v>
      </c>
      <c r="F328" s="83" t="s">
        <v>133</v>
      </c>
      <c r="G328" s="79" t="s">
        <v>158</v>
      </c>
      <c r="J328">
        <f t="shared" si="5"/>
      </c>
    </row>
    <row r="329" spans="1:10" ht="12.75">
      <c r="A329">
        <v>528</v>
      </c>
      <c r="B329" s="61" t="str">
        <f>'Kohad_69-88'!N34</f>
        <v>Larissa Lill</v>
      </c>
      <c r="C329" s="61" t="str">
        <f>'Kohad_69-88'!N36</f>
        <v>Jako Lill</v>
      </c>
      <c r="D329">
        <v>12</v>
      </c>
      <c r="E329" s="61" t="s">
        <v>462</v>
      </c>
      <c r="F329" s="83" t="s">
        <v>133</v>
      </c>
      <c r="G329" s="79" t="s">
        <v>159</v>
      </c>
      <c r="J329">
        <f t="shared" si="5"/>
      </c>
    </row>
    <row r="330" spans="1:10" ht="12.75">
      <c r="A330">
        <v>529</v>
      </c>
      <c r="B330" s="61" t="str">
        <f>'Kohad_69-88'!E28</f>
        <v>Taivo Koitla</v>
      </c>
      <c r="C330" s="61" t="str">
        <f>'Kohad_69-88'!E32</f>
        <v>Raul Taevas</v>
      </c>
      <c r="D330">
        <v>12</v>
      </c>
      <c r="E330" s="61" t="s">
        <v>451</v>
      </c>
      <c r="F330" s="83" t="s">
        <v>135</v>
      </c>
      <c r="G330" s="79" t="s">
        <v>160</v>
      </c>
      <c r="J330">
        <f t="shared" si="5"/>
      </c>
    </row>
    <row r="331" spans="1:10" ht="12.75">
      <c r="A331">
        <v>530</v>
      </c>
      <c r="B331" s="61" t="str">
        <f>'Kohad_69-88'!N27</f>
        <v>Urmas Vender</v>
      </c>
      <c r="C331" s="61" t="str">
        <f>'Kohad_69-88'!N29</f>
        <v>Rene Vinnal</v>
      </c>
      <c r="E331" s="61" t="s">
        <v>431</v>
      </c>
      <c r="F331" s="83" t="s">
        <v>136</v>
      </c>
      <c r="G331" s="79" t="s">
        <v>161</v>
      </c>
      <c r="J331">
        <f t="shared" si="5"/>
      </c>
    </row>
    <row r="332" spans="1:10" ht="12.75">
      <c r="A332">
        <v>531</v>
      </c>
      <c r="B332" s="61" t="str">
        <f>'Kohad_69-88'!H14</f>
        <v>Aivar Soo</v>
      </c>
      <c r="C332" s="61" t="str">
        <f>'Kohad_69-88'!H22</f>
        <v>Johann Ollmann</v>
      </c>
      <c r="D332">
        <v>8</v>
      </c>
      <c r="E332" s="61" t="s">
        <v>426</v>
      </c>
      <c r="F332" s="83" t="s">
        <v>135</v>
      </c>
      <c r="G332" s="79" t="s">
        <v>162</v>
      </c>
      <c r="J332">
        <f t="shared" si="5"/>
      </c>
    </row>
    <row r="333" spans="1:10" ht="12.75">
      <c r="A333">
        <v>532</v>
      </c>
      <c r="B333" s="61" t="str">
        <f>'Kohad_69-88'!N7</f>
        <v>Siim Esko</v>
      </c>
      <c r="C333" s="61" t="str">
        <f>'Kohad_69-88'!N9</f>
        <v>Egle Hiius</v>
      </c>
      <c r="D333">
        <v>12</v>
      </c>
      <c r="E333" s="61" t="s">
        <v>423</v>
      </c>
      <c r="F333" s="83" t="s">
        <v>135</v>
      </c>
      <c r="G333" s="79" t="s">
        <v>163</v>
      </c>
      <c r="J333">
        <f t="shared" si="5"/>
      </c>
    </row>
    <row r="334" spans="1:10" ht="12.75">
      <c r="A334">
        <v>533</v>
      </c>
      <c r="B334" s="61" t="str">
        <f>'Kohad_69-88'!E3</f>
        <v>Kristo Kerno</v>
      </c>
      <c r="C334" s="61" t="str">
        <f>'Kohad_69-88'!E7</f>
        <v>Heiki Hansar</v>
      </c>
      <c r="D334">
        <v>11</v>
      </c>
      <c r="E334" s="61" t="s">
        <v>460</v>
      </c>
      <c r="F334" s="83" t="s">
        <v>135</v>
      </c>
      <c r="G334" s="79" t="s">
        <v>164</v>
      </c>
      <c r="J334">
        <f t="shared" si="5"/>
      </c>
    </row>
    <row r="335" spans="1:10" ht="12.75">
      <c r="A335">
        <v>534</v>
      </c>
      <c r="B335" s="61" t="str">
        <f>'Kohad_65-68'!L62</f>
        <v>Aleks Vaarpu</v>
      </c>
      <c r="C335" s="61" t="str">
        <f>'Kohad_65-68'!L64</f>
        <v>Kestutis Aleknavicius</v>
      </c>
      <c r="D335">
        <v>3</v>
      </c>
      <c r="E335" s="61" t="s">
        <v>429</v>
      </c>
      <c r="F335" s="83" t="s">
        <v>134</v>
      </c>
      <c r="G335" s="79" t="s">
        <v>165</v>
      </c>
      <c r="J335">
        <f t="shared" si="5"/>
      </c>
    </row>
    <row r="336" spans="1:10" ht="12.75">
      <c r="A336">
        <v>535</v>
      </c>
      <c r="B336" s="61" t="str">
        <f>'Kohad_65-68'!N17</f>
        <v>Ivar Kiik</v>
      </c>
      <c r="C336" s="61" t="str">
        <f>'Kohad_65-68'!N49</f>
        <v>Anna maria Hanson</v>
      </c>
      <c r="D336">
        <v>8</v>
      </c>
      <c r="E336" s="61" t="s">
        <v>442</v>
      </c>
      <c r="F336" s="83" t="s">
        <v>134</v>
      </c>
      <c r="G336" s="79" t="s">
        <v>166</v>
      </c>
      <c r="J336">
        <f t="shared" si="5"/>
      </c>
    </row>
    <row r="337" spans="1:10" ht="12.75">
      <c r="A337">
        <v>536</v>
      </c>
      <c r="B337" s="61" t="str">
        <f>'Kohad_49-64'!L63</f>
        <v>Alexandra-olivia Hanson</v>
      </c>
      <c r="C337" s="61" t="str">
        <f>'Kohad_49-64'!L65</f>
        <v>Neverly Lukas</v>
      </c>
      <c r="E337" s="61" t="s">
        <v>435</v>
      </c>
      <c r="F337" s="83" t="s">
        <v>136</v>
      </c>
      <c r="G337" s="79" t="s">
        <v>167</v>
      </c>
      <c r="J337">
        <f t="shared" si="5"/>
      </c>
    </row>
    <row r="338" spans="1:10" ht="12.75">
      <c r="A338">
        <v>537</v>
      </c>
      <c r="B338" s="61" t="str">
        <f>'Kohad_49-64'!E59</f>
        <v>Oleg Gussarov</v>
      </c>
      <c r="C338" s="61" t="str">
        <f>'Kohad_49-64'!E63</f>
        <v>Anatoli Zapunov</v>
      </c>
      <c r="D338">
        <v>1</v>
      </c>
      <c r="E338" s="61" t="s">
        <v>401</v>
      </c>
      <c r="F338" s="83" t="s">
        <v>133</v>
      </c>
      <c r="G338" s="79" t="s">
        <v>168</v>
      </c>
      <c r="J338">
        <f t="shared" si="5"/>
      </c>
    </row>
    <row r="339" spans="1:10" ht="12.75">
      <c r="A339">
        <v>538</v>
      </c>
      <c r="B339" s="61" t="str">
        <f>'Kohad_49-64'!L58</f>
        <v>Joosep Hansar</v>
      </c>
      <c r="C339" s="61" t="str">
        <f>'Kohad_49-64'!L60</f>
        <v>Anneli Mälksoo</v>
      </c>
      <c r="D339">
        <v>2</v>
      </c>
      <c r="E339" s="61" t="s">
        <v>420</v>
      </c>
      <c r="F339" s="83" t="s">
        <v>133</v>
      </c>
      <c r="G339" s="79" t="s">
        <v>169</v>
      </c>
      <c r="J339">
        <f t="shared" si="5"/>
      </c>
    </row>
    <row r="340" spans="1:10" ht="12.75">
      <c r="A340">
        <v>539</v>
      </c>
      <c r="B340" s="61" t="str">
        <f>'Kohad_49-64'!H45</f>
        <v>Tarmo All</v>
      </c>
      <c r="C340" s="61" t="str">
        <f>'Kohad_49-64'!H53</f>
        <v>Raivo Roots</v>
      </c>
      <c r="D340">
        <v>3</v>
      </c>
      <c r="E340" s="61" t="s">
        <v>409</v>
      </c>
      <c r="F340" s="83" t="s">
        <v>133</v>
      </c>
      <c r="G340" s="79" t="s">
        <v>170</v>
      </c>
      <c r="J340">
        <f t="shared" si="5"/>
      </c>
    </row>
    <row r="341" spans="1:10" ht="12.75">
      <c r="A341">
        <v>540</v>
      </c>
      <c r="B341" s="61" t="str">
        <f>'Kohad_49-64'!L43</f>
        <v>Aili Kuldkepp</v>
      </c>
      <c r="C341" s="61" t="str">
        <f>'Kohad_49-64'!L45</f>
        <v>Ellen Vahter</v>
      </c>
      <c r="D341">
        <v>12</v>
      </c>
      <c r="E341" s="61" t="s">
        <v>389</v>
      </c>
      <c r="F341" s="83" t="s">
        <v>135</v>
      </c>
      <c r="G341" s="79" t="s">
        <v>171</v>
      </c>
      <c r="J341">
        <f t="shared" si="5"/>
      </c>
    </row>
    <row r="342" spans="1:10" ht="12.75">
      <c r="A342">
        <v>541</v>
      </c>
      <c r="B342" s="61" t="str">
        <f>'Kohad_49-64'!E35</f>
        <v>Tõnu Hansar</v>
      </c>
      <c r="C342" s="61" t="str">
        <f>'Kohad_49-64'!E39</f>
        <v>Celly Kukk</v>
      </c>
      <c r="D342">
        <v>3</v>
      </c>
      <c r="E342" s="61" t="s">
        <v>375</v>
      </c>
      <c r="F342" s="83" t="s">
        <v>135</v>
      </c>
      <c r="G342" s="79" t="s">
        <v>172</v>
      </c>
      <c r="J342">
        <f t="shared" si="5"/>
      </c>
    </row>
    <row r="343" spans="1:10" ht="12.75">
      <c r="A343">
        <v>542</v>
      </c>
      <c r="B343" s="61" t="str">
        <f>'Kohad_49-64'!L33</f>
        <v>Margo Merigan</v>
      </c>
      <c r="C343" s="61" t="str">
        <f>'Kohad_49-64'!L31</f>
        <v>Vesta Lissovenko</v>
      </c>
      <c r="D343">
        <v>11</v>
      </c>
      <c r="E343" s="61" t="s">
        <v>398</v>
      </c>
      <c r="F343" s="83" t="s">
        <v>135</v>
      </c>
      <c r="G343" s="79" t="s">
        <v>173</v>
      </c>
      <c r="J343">
        <f t="shared" si="5"/>
      </c>
    </row>
    <row r="344" spans="1:10" ht="12.75">
      <c r="A344">
        <v>543</v>
      </c>
      <c r="B344" s="61" t="str">
        <f>'Kohad_49-64'!K9</f>
        <v>Mati Türk</v>
      </c>
      <c r="C344" s="61" t="str">
        <f>'Kohad_49-64'!K25</f>
        <v>Kristi Ernits</v>
      </c>
      <c r="D344">
        <v>10</v>
      </c>
      <c r="E344" s="61" t="s">
        <v>386</v>
      </c>
      <c r="F344" s="83" t="s">
        <v>134</v>
      </c>
      <c r="G344" s="79" t="s">
        <v>174</v>
      </c>
      <c r="J344">
        <f t="shared" si="5"/>
      </c>
    </row>
    <row r="345" spans="1:10" ht="12.75">
      <c r="A345">
        <v>544</v>
      </c>
      <c r="B345" s="61" t="str">
        <f>'Kohad_33-48'!L62</f>
        <v>Veljo Mõek</v>
      </c>
      <c r="C345" s="103" t="str">
        <f>'Kohad_33-48'!L64</f>
        <v>Toomas Hansar</v>
      </c>
      <c r="E345" s="61" t="s">
        <v>364</v>
      </c>
      <c r="F345" s="83" t="s">
        <v>136</v>
      </c>
      <c r="G345" s="79" t="s">
        <v>175</v>
      </c>
      <c r="J345">
        <f t="shared" si="5"/>
      </c>
    </row>
    <row r="346" spans="1:10" ht="12.75">
      <c r="A346">
        <v>545</v>
      </c>
      <c r="B346" s="61" t="str">
        <f>'Kohad_33-48'!E58</f>
        <v>Arvi Merigan</v>
      </c>
      <c r="C346" s="61" t="str">
        <f>'Kohad_33-48'!E62</f>
        <v>Reet Kullerkupp</v>
      </c>
      <c r="D346">
        <v>8</v>
      </c>
      <c r="E346" s="61" t="s">
        <v>355</v>
      </c>
      <c r="F346" s="83" t="s">
        <v>133</v>
      </c>
      <c r="G346" s="79" t="s">
        <v>176</v>
      </c>
      <c r="J346">
        <f t="shared" si="5"/>
      </c>
    </row>
    <row r="347" spans="1:10" ht="12.75">
      <c r="A347">
        <v>546</v>
      </c>
      <c r="B347" s="61" t="str">
        <f>'Kohad_33-48'!L55</f>
        <v>Peeter Pill</v>
      </c>
      <c r="C347" s="61" t="str">
        <f>'Kohad_33-48'!L57</f>
        <v>Aleksandr Zubjuk</v>
      </c>
      <c r="D347">
        <v>2</v>
      </c>
      <c r="E347" s="61" t="s">
        <v>378</v>
      </c>
      <c r="F347" s="83" t="s">
        <v>135</v>
      </c>
      <c r="G347" s="79" t="s">
        <v>177</v>
      </c>
      <c r="J347">
        <f t="shared" si="5"/>
      </c>
    </row>
    <row r="348" spans="1:10" ht="12.75">
      <c r="A348">
        <v>547</v>
      </c>
      <c r="B348" s="61" t="str">
        <f>'Kohad_33-48'!H44</f>
        <v>Kalju Nasir</v>
      </c>
      <c r="C348" s="61" t="str">
        <f>'Kohad_33-48'!H52</f>
        <v>Enrico Kozintsev</v>
      </c>
      <c r="D348">
        <v>9</v>
      </c>
      <c r="E348" s="61" t="s">
        <v>335</v>
      </c>
      <c r="F348" s="83" t="s">
        <v>133</v>
      </c>
      <c r="G348" s="79" t="s">
        <v>178</v>
      </c>
      <c r="J348">
        <f t="shared" si="5"/>
      </c>
    </row>
    <row r="349" spans="1:10" ht="12.75">
      <c r="A349">
        <v>548</v>
      </c>
      <c r="B349" s="61" t="str">
        <f>'Kohad_33-48'!L43</f>
        <v>Taavi Miku</v>
      </c>
      <c r="C349" s="61" t="str">
        <f>'Kohad_33-48'!L45</f>
        <v>Marika Kotka</v>
      </c>
      <c r="D349">
        <v>9</v>
      </c>
      <c r="E349" s="61" t="s">
        <v>349</v>
      </c>
      <c r="F349" s="83" t="s">
        <v>135</v>
      </c>
      <c r="G349" s="79" t="s">
        <v>179</v>
      </c>
      <c r="J349">
        <f t="shared" si="5"/>
      </c>
    </row>
    <row r="350" spans="1:10" ht="12.75">
      <c r="A350">
        <v>549</v>
      </c>
      <c r="B350" s="61" t="str">
        <f>'Kohad_33-48'!E34</f>
        <v>Raigo Rommot</v>
      </c>
      <c r="C350" s="61" t="str">
        <f>'Kohad_33-48'!E38</f>
        <v>Andres Lampe</v>
      </c>
      <c r="D350">
        <v>1</v>
      </c>
      <c r="E350" s="61" t="s">
        <v>338</v>
      </c>
      <c r="F350" s="83" t="s">
        <v>135</v>
      </c>
      <c r="G350" s="79" t="s">
        <v>180</v>
      </c>
      <c r="J350">
        <f t="shared" si="5"/>
      </c>
    </row>
    <row r="351" spans="1:10" ht="12.75">
      <c r="A351">
        <v>550</v>
      </c>
      <c r="B351" s="61" t="str">
        <f>'Kohad_33-48'!K30</f>
        <v>Grigori Maltizov</v>
      </c>
      <c r="C351" s="61" t="str">
        <f>'Kohad_33-48'!K32</f>
        <v>Ain Raid</v>
      </c>
      <c r="D351">
        <v>7</v>
      </c>
      <c r="E351" s="61" t="s">
        <v>290</v>
      </c>
      <c r="F351" s="83" t="s">
        <v>135</v>
      </c>
      <c r="G351" s="79" t="s">
        <v>181</v>
      </c>
      <c r="J351">
        <f t="shared" si="5"/>
      </c>
    </row>
    <row r="352" spans="1:10" ht="12.75">
      <c r="A352">
        <v>551</v>
      </c>
      <c r="B352" s="61" t="str">
        <f>'Kohad_33-48'!K8</f>
        <v>Alex Rahuoja</v>
      </c>
      <c r="C352" s="61" t="str">
        <f>'Kohad_33-48'!K24</f>
        <v>Sten Toomla</v>
      </c>
      <c r="E352" s="61" t="s">
        <v>352</v>
      </c>
      <c r="F352" s="83" t="s">
        <v>136</v>
      </c>
      <c r="G352" s="79" t="s">
        <v>182</v>
      </c>
      <c r="J352">
        <f t="shared" si="5"/>
      </c>
    </row>
    <row r="353" spans="1:10" ht="12.75">
      <c r="A353">
        <v>552</v>
      </c>
      <c r="B353" s="61" t="str">
        <f>'Kohad_3-32'!N77</f>
        <v>Raino Rosin</v>
      </c>
      <c r="C353" s="61" t="str">
        <f>'Kohad_3-32'!N79</f>
        <v>Kalle Kuuspalu</v>
      </c>
      <c r="D353">
        <v>10</v>
      </c>
      <c r="E353" s="61" t="s">
        <v>308</v>
      </c>
      <c r="F353" s="83" t="s">
        <v>135</v>
      </c>
      <c r="G353" s="79" t="s">
        <v>183</v>
      </c>
      <c r="J353">
        <f t="shared" si="5"/>
      </c>
    </row>
    <row r="354" spans="1:10" ht="12.75">
      <c r="A354">
        <v>553</v>
      </c>
      <c r="B354" s="61" t="str">
        <f>'Kohad_3-32'!E70</f>
        <v>Piret Kummel</v>
      </c>
      <c r="C354" s="61" t="str">
        <f>'Kohad_3-32'!E74</f>
        <v>Reino Ristissaar</v>
      </c>
      <c r="D354">
        <v>5</v>
      </c>
      <c r="E354" s="61" t="s">
        <v>313</v>
      </c>
      <c r="F354" s="83" t="s">
        <v>133</v>
      </c>
      <c r="G354" s="79" t="s">
        <v>184</v>
      </c>
      <c r="J354">
        <f t="shared" si="5"/>
      </c>
    </row>
    <row r="355" spans="1:10" ht="12.75">
      <c r="A355">
        <v>554</v>
      </c>
      <c r="B355" s="61" t="str">
        <f>'Kohad_3-32'!N68</f>
        <v>Kalju Kalda</v>
      </c>
      <c r="C355" s="61" t="str">
        <f>'Kohad_3-32'!N70</f>
        <v>Alvar Oviir</v>
      </c>
      <c r="D355">
        <v>1</v>
      </c>
      <c r="E355" s="61" t="s">
        <v>305</v>
      </c>
      <c r="F355" s="83" t="s">
        <v>133</v>
      </c>
      <c r="G355" s="79" t="s">
        <v>185</v>
      </c>
      <c r="J355">
        <f t="shared" si="5"/>
      </c>
    </row>
    <row r="356" spans="1:10" ht="12.75">
      <c r="A356">
        <v>555</v>
      </c>
      <c r="B356" s="61" t="str">
        <f>'Kohad_3-32'!H56</f>
        <v>Ats Kallais</v>
      </c>
      <c r="C356" s="61" t="str">
        <f>'Kohad_3-32'!H64</f>
        <v>Vootele Vaher</v>
      </c>
      <c r="D356">
        <v>6</v>
      </c>
      <c r="E356" s="61" t="s">
        <v>330</v>
      </c>
      <c r="F356" s="83" t="s">
        <v>133</v>
      </c>
      <c r="G356" s="79" t="s">
        <v>186</v>
      </c>
      <c r="J356">
        <f t="shared" si="5"/>
      </c>
    </row>
    <row r="357" spans="1:10" ht="12.75">
      <c r="A357">
        <v>556</v>
      </c>
      <c r="B357" s="61" t="str">
        <f>'Kohad_3-32'!N55</f>
        <v>Timo Teras</v>
      </c>
      <c r="C357" s="61" t="str">
        <f>'Kohad_3-32'!N57</f>
        <v>Eduard Virkunen</v>
      </c>
      <c r="E357" s="61" t="s">
        <v>284</v>
      </c>
      <c r="F357" s="83" t="s">
        <v>136</v>
      </c>
      <c r="G357" s="79" t="s">
        <v>187</v>
      </c>
      <c r="J357">
        <f t="shared" si="5"/>
      </c>
    </row>
    <row r="358" spans="1:10" ht="12.75">
      <c r="A358">
        <v>557</v>
      </c>
      <c r="B358" s="61" t="str">
        <f>'Kohad_3-32'!N47</f>
        <v>Uno Ridal</v>
      </c>
      <c r="C358" s="61" t="str">
        <f>'Kohad_3-32'!N51</f>
        <v>Väino Nüüd</v>
      </c>
      <c r="D358">
        <v>7</v>
      </c>
      <c r="E358" s="61" t="s">
        <v>296</v>
      </c>
      <c r="F358" s="83" t="s">
        <v>133</v>
      </c>
      <c r="G358" s="79" t="s">
        <v>188</v>
      </c>
      <c r="J358">
        <f t="shared" si="5"/>
      </c>
    </row>
    <row r="359" spans="1:10" ht="12.75">
      <c r="A359">
        <v>558</v>
      </c>
      <c r="B359" s="61" t="str">
        <f>'Kohad_3-32'!N41</f>
        <v>Jaanus Lokotar</v>
      </c>
      <c r="C359" s="61" t="str">
        <f>'Kohad_3-32'!N43</f>
        <v>Oliver Ollmann</v>
      </c>
      <c r="D359">
        <v>3</v>
      </c>
      <c r="E359" s="61" t="s">
        <v>293</v>
      </c>
      <c r="F359" s="83" t="s">
        <v>133</v>
      </c>
      <c r="G359" s="79" t="s">
        <v>189</v>
      </c>
      <c r="J359">
        <f t="shared" si="5"/>
      </c>
    </row>
    <row r="360" spans="1:10" ht="12.75">
      <c r="A360">
        <v>559</v>
      </c>
      <c r="B360" s="61" t="str">
        <f>'Kohad_3-32'!H29</f>
        <v>Heikki Sool</v>
      </c>
      <c r="C360" s="61" t="str">
        <f>'Kohad_3-32'!H37</f>
        <v>Mart Vaarpu</v>
      </c>
      <c r="D360">
        <v>4</v>
      </c>
      <c r="E360" s="61" t="s">
        <v>299</v>
      </c>
      <c r="F360" s="83" t="s">
        <v>133</v>
      </c>
      <c r="G360" s="79" t="s">
        <v>190</v>
      </c>
      <c r="J360">
        <f t="shared" si="5"/>
      </c>
    </row>
    <row r="361" spans="1:10" ht="12.75">
      <c r="A361">
        <v>560</v>
      </c>
      <c r="B361" s="61" t="str">
        <f>'Kohad_3-32'!N20</f>
        <v>Keit Reinsalu</v>
      </c>
      <c r="C361" s="61" t="str">
        <f>'Kohad_3-32'!N22</f>
        <v>Imre Korsen</v>
      </c>
      <c r="E361" s="61" t="s">
        <v>281</v>
      </c>
      <c r="F361" s="83" t="s">
        <v>135</v>
      </c>
      <c r="G361" s="79" t="s">
        <v>191</v>
      </c>
      <c r="J361">
        <f t="shared" si="5"/>
      </c>
    </row>
    <row r="362" spans="1:10" ht="12.75">
      <c r="A362">
        <v>561</v>
      </c>
      <c r="B362" s="61" t="str">
        <f>'Kohad_3-32'!E19</f>
        <v>Lauri Ulla</v>
      </c>
      <c r="C362" s="61" t="str">
        <f>'Kohad_3-32'!E23</f>
        <v>Katrin-riina Hanson</v>
      </c>
      <c r="E362" s="61" t="s">
        <v>302</v>
      </c>
      <c r="F362" s="83" t="s">
        <v>136</v>
      </c>
      <c r="G362" s="79" t="s">
        <v>192</v>
      </c>
      <c r="J362">
        <f t="shared" si="5"/>
      </c>
    </row>
    <row r="363" spans="1:10" ht="12.75">
      <c r="A363">
        <v>562</v>
      </c>
      <c r="B363" s="61" t="str">
        <f>'Kohad_3-32'!N14</f>
        <v>Heino Kruusement</v>
      </c>
      <c r="C363" s="61" t="str">
        <f>'Kohad_3-32'!N16</f>
        <v>Vladyslav Rybachok</v>
      </c>
      <c r="E363" s="61" t="s">
        <v>272</v>
      </c>
      <c r="F363" s="83" t="s">
        <v>136</v>
      </c>
      <c r="G363" s="79" t="s">
        <v>193</v>
      </c>
      <c r="J363">
        <f t="shared" si="5"/>
      </c>
    </row>
    <row r="364" spans="1:10" ht="12.75">
      <c r="A364">
        <v>563</v>
      </c>
      <c r="B364" s="61" t="str">
        <f>'Kohad_3-32'!E11</f>
        <v>Aimar Välja</v>
      </c>
      <c r="C364" s="61" t="str">
        <f>'Kohad_3-32'!E15</f>
        <v>Kai Thornbech</v>
      </c>
      <c r="E364" s="61" t="s">
        <v>263</v>
      </c>
      <c r="F364" s="83" t="s">
        <v>136</v>
      </c>
      <c r="G364" s="79" t="s">
        <v>194</v>
      </c>
      <c r="J364">
        <f t="shared" si="5"/>
      </c>
    </row>
    <row r="365" spans="1:10" ht="12.75">
      <c r="A365">
        <v>564</v>
      </c>
      <c r="B365" s="61" t="str">
        <f>'Kohad_3-32'!N8</f>
        <v>Urmas Sinisalu</v>
      </c>
      <c r="C365" s="61" t="str">
        <f>'Kohad_3-32'!N10</f>
        <v>Veiko Ristissaar</v>
      </c>
      <c r="D365">
        <v>8</v>
      </c>
      <c r="E365" s="61" t="s">
        <v>266</v>
      </c>
      <c r="F365" s="83" t="s">
        <v>134</v>
      </c>
      <c r="G365" s="79" t="s">
        <v>195</v>
      </c>
      <c r="J365">
        <f t="shared" si="5"/>
      </c>
    </row>
    <row r="366" spans="1:10" ht="12.75">
      <c r="A366">
        <v>565</v>
      </c>
      <c r="B366" s="61" t="str">
        <f>'Kohad_3-32'!N2</f>
        <v>Andres Somer</v>
      </c>
      <c r="C366" s="61" t="str">
        <f>'Kohad_3-32'!N4</f>
        <v>Taavi Raidmets</v>
      </c>
      <c r="D366">
        <v>2</v>
      </c>
      <c r="E366" s="61" t="s">
        <v>254</v>
      </c>
      <c r="F366" s="83" t="s">
        <v>133</v>
      </c>
      <c r="G366" s="79" t="s">
        <v>196</v>
      </c>
      <c r="J366">
        <f t="shared" si="5"/>
      </c>
    </row>
    <row r="367" spans="1:10" ht="12.75">
      <c r="A367">
        <v>566</v>
      </c>
      <c r="B367" s="61" t="str">
        <f>'Kohad_3-32'!E3</f>
        <v>Allan Salla</v>
      </c>
      <c r="C367" s="61" t="str">
        <f>'Kohad_3-32'!E7</f>
        <v>Kuido Põder</v>
      </c>
      <c r="D367">
        <v>5</v>
      </c>
      <c r="E367" s="61" t="s">
        <v>248</v>
      </c>
      <c r="F367" s="83" t="s">
        <v>135</v>
      </c>
      <c r="G367" s="79" t="s">
        <v>197</v>
      </c>
      <c r="J367">
        <f t="shared" si="5"/>
      </c>
    </row>
  </sheetData>
  <sheetProtection selectLockedCells="1" selectUnlockedCells="1"/>
  <conditionalFormatting sqref="D2:D367">
    <cfRule type="expression" priority="2" dxfId="0" stopIfTrue="1">
      <formula>E2&lt;&gt;0</formula>
    </cfRule>
  </conditionalFormatting>
  <dataValidations count="4">
    <dataValidation type="list" allowBlank="1" showErrorMessage="1" sqref="F2:F367">
      <formula1>$H$2:$H$11</formula1>
      <formula2>0</formula2>
    </dataValidation>
    <dataValidation type="list" allowBlank="1" showErrorMessage="1" sqref="D2:D112 D114:D367">
      <formula1>$K$1:$AQ$1</formula1>
    </dataValidation>
    <dataValidation type="list" allowBlank="1" showErrorMessage="1" sqref="E2:E367">
      <formula1>B2:C2</formula1>
    </dataValidation>
    <dataValidation type="list" allowBlank="1" showErrorMessage="1" sqref="D113">
      <formula1>$K$1:$AQ$1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D97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29.7109375" style="0" customWidth="1"/>
    <col min="3" max="3" width="19.421875" style="0" customWidth="1"/>
    <col min="4" max="4" width="12.7109375" style="0" customWidth="1"/>
  </cols>
  <sheetData>
    <row r="1" spans="1:4" ht="17.25">
      <c r="A1" s="68" t="s">
        <v>198</v>
      </c>
      <c r="B1" s="68" t="s">
        <v>199</v>
      </c>
      <c r="C1" s="95" t="s">
        <v>236</v>
      </c>
      <c r="D1" s="95" t="s">
        <v>237</v>
      </c>
    </row>
    <row r="2" spans="1:4" ht="15">
      <c r="A2" s="69">
        <v>1</v>
      </c>
      <c r="B2" s="69" t="str">
        <f>Plussring!P133</f>
        <v>Liisi Vellner</v>
      </c>
      <c r="C2" s="94">
        <f>IF(IF(OR(B2="",B2="bye bye"),"",VLOOKUP(B2,Paigutus!D:H,4,FALSE))=0,"",IF(OR(B2="",B2="bye bye"),"",VLOOKUP(B2,Paigutus!D:H,4,FALSE)))</f>
      </c>
      <c r="D2" s="94">
        <f>IF(IF(OR(B2="",B2="bye bye"),"",VLOOKUP(B2,Paigutus!D:H,5,FALSE))=0,"",IF(OR(B2="",B2="bye bye"),"",VLOOKUP(B2,Paigutus!D:H,5,FALSE)))</f>
      </c>
    </row>
    <row r="3" spans="1:4" ht="15">
      <c r="A3" s="69">
        <v>2</v>
      </c>
      <c r="B3" s="69" t="str">
        <f>Plussring!P136</f>
        <v>Allar Vellner</v>
      </c>
      <c r="C3" s="94">
        <f>IF(IF(OR(B3="",B3="bye bye"),"",VLOOKUP(B3,Paigutus!D:H,4,FALSE))=0,"",IF(OR(B3="",B3="bye bye"),"",VLOOKUP(B3,Paigutus!D:H,4,FALSE)))</f>
      </c>
      <c r="D3" s="94">
        <f>IF(IF(OR(B3="",B3="bye bye"),"",VLOOKUP(B3,Paigutus!D:H,5,FALSE))=0,"",IF(OR(B3="",B3="bye bye"),"",VLOOKUP(B3,Paigutus!D:H,5,FALSE)))</f>
      </c>
    </row>
    <row r="4" spans="1:4" ht="15">
      <c r="A4" s="69">
        <v>3</v>
      </c>
      <c r="B4" s="69" t="str">
        <f>'Kohad_3-32'!H5</f>
        <v>Allan Salla</v>
      </c>
      <c r="C4" s="94">
        <f>IF(IF(OR(B4="",B4="bye bye"),"",VLOOKUP(B4,Paigutus!D:H,4,FALSE))=0,"",IF(OR(B4="",B4="bye bye"),"",VLOOKUP(B4,Paigutus!D:H,4,FALSE)))</f>
      </c>
      <c r="D4" s="94">
        <f>IF(IF(OR(B4="",B4="bye bye"),"",VLOOKUP(B4,Paigutus!D:H,5,FALSE))=0,"",IF(OR(B4="",B4="bye bye"),"",VLOOKUP(B4,Paigutus!D:H,5,FALSE)))</f>
      </c>
    </row>
    <row r="5" spans="1:4" ht="15">
      <c r="A5" s="69">
        <v>4</v>
      </c>
      <c r="B5" s="69" t="str">
        <f>'Kohad_3-32'!H9</f>
        <v>Kuido Põder</v>
      </c>
      <c r="C5" s="94">
        <f>IF(IF(OR(B5="",B5="bye bye"),"",VLOOKUP(B5,Paigutus!D:H,4,FALSE))=0,"",IF(OR(B5="",B5="bye bye"),"",VLOOKUP(B5,Paigutus!D:H,4,FALSE)))</f>
      </c>
      <c r="D5" s="94">
        <f>IF(IF(OR(B5="",B5="bye bye"),"",VLOOKUP(B5,Paigutus!D:H,5,FALSE))=0,"",IF(OR(B5="",B5="bye bye"),"",VLOOKUP(B5,Paigutus!D:H,5,FALSE)))</f>
      </c>
    </row>
    <row r="6" spans="1:4" ht="15">
      <c r="A6" s="69">
        <v>5</v>
      </c>
      <c r="B6" s="69" t="str">
        <f>'Kohad_3-32'!Q3</f>
        <v>Andres Somer</v>
      </c>
      <c r="C6" s="94">
        <f>IF(IF(OR(B6="",B6="bye bye"),"",VLOOKUP(B6,Paigutus!D:H,4,FALSE))=0,"",IF(OR(B6="",B6="bye bye"),"",VLOOKUP(B6,Paigutus!D:H,4,FALSE)))</f>
      </c>
      <c r="D6" s="94">
        <f>IF(IF(OR(B6="",B6="bye bye"),"",VLOOKUP(B6,Paigutus!D:H,5,FALSE))=0,"",IF(OR(B6="",B6="bye bye"),"",VLOOKUP(B6,Paigutus!D:H,5,FALSE)))</f>
      </c>
    </row>
    <row r="7" spans="1:4" ht="15">
      <c r="A7" s="69">
        <v>6</v>
      </c>
      <c r="B7" s="69" t="str">
        <f>'Kohad_3-32'!Q6</f>
        <v>Taavi Raidmets</v>
      </c>
      <c r="C7" s="94">
        <f>IF(IF(OR(B7="",B7="bye bye"),"",VLOOKUP(B7,Paigutus!D:H,4,FALSE))=0,"",IF(OR(B7="",B7="bye bye"),"",VLOOKUP(B7,Paigutus!D:H,4,FALSE)))</f>
      </c>
      <c r="D7" s="94">
        <f>IF(IF(OR(B7="",B7="bye bye"),"",VLOOKUP(B7,Paigutus!D:H,5,FALSE))=0,"",IF(OR(B7="",B7="bye bye"),"",VLOOKUP(B7,Paigutus!D:H,5,FALSE)))</f>
      </c>
    </row>
    <row r="8" spans="1:4" ht="15">
      <c r="A8" s="69">
        <v>7</v>
      </c>
      <c r="B8" s="69" t="str">
        <f>'Kohad_3-32'!Q9</f>
        <v>Urmas Sinisalu</v>
      </c>
      <c r="C8" s="94">
        <f>IF(IF(OR(B8="",B8="bye bye"),"",VLOOKUP(B8,Paigutus!D:H,4,FALSE))=0,"",IF(OR(B8="",B8="bye bye"),"",VLOOKUP(B8,Paigutus!D:H,4,FALSE)))</f>
      </c>
      <c r="D8" s="94">
        <f>IF(IF(OR(B8="",B8="bye bye"),"",VLOOKUP(B8,Paigutus!D:H,5,FALSE))=0,"",IF(OR(B8="",B8="bye bye"),"",VLOOKUP(B8,Paigutus!D:H,5,FALSE)))</f>
      </c>
    </row>
    <row r="9" spans="1:4" ht="15">
      <c r="A9" s="69">
        <v>8</v>
      </c>
      <c r="B9" s="69" t="str">
        <f>'Kohad_3-32'!Q12</f>
        <v>Veiko Ristissaar</v>
      </c>
      <c r="C9" s="94">
        <f>IF(IF(OR(B9="",B9="bye bye"),"",VLOOKUP(B9,Paigutus!D:H,4,FALSE))=0,"",IF(OR(B9="",B9="bye bye"),"",VLOOKUP(B9,Paigutus!D:H,4,FALSE)))</f>
      </c>
      <c r="D9" s="94">
        <f>IF(IF(OR(B9="",B9="bye bye"),"",VLOOKUP(B9,Paigutus!D:H,5,FALSE))=0,"",IF(OR(B9="",B9="bye bye"),"",VLOOKUP(B9,Paigutus!D:H,5,FALSE)))</f>
      </c>
    </row>
    <row r="10" spans="1:4" ht="15">
      <c r="A10" s="69">
        <v>9</v>
      </c>
      <c r="B10" s="69" t="str">
        <f>'Kohad_3-32'!H13</f>
        <v>Aimar Välja</v>
      </c>
      <c r="C10" s="94">
        <f>IF(IF(OR(B10="",B10="bye bye"),"",VLOOKUP(B10,Paigutus!D:H,4,FALSE))=0,"",IF(OR(B10="",B10="bye bye"),"",VLOOKUP(B10,Paigutus!D:H,4,FALSE)))</f>
      </c>
      <c r="D10" s="94">
        <f>IF(IF(OR(B10="",B10="bye bye"),"",VLOOKUP(B10,Paigutus!D:H,5,FALSE))=0,"",IF(OR(B10="",B10="bye bye"),"",VLOOKUP(B10,Paigutus!D:H,5,FALSE)))</f>
      </c>
    </row>
    <row r="11" spans="1:4" ht="15">
      <c r="A11" s="69">
        <v>10</v>
      </c>
      <c r="B11" s="69" t="str">
        <f>'Kohad_3-32'!H17</f>
        <v>Kai Thornbech</v>
      </c>
      <c r="C11" s="94">
        <f>IF(IF(OR(B11="",B11="bye bye"),"",VLOOKUP(B11,Paigutus!D:H,4,FALSE))=0,"",IF(OR(B11="",B11="bye bye"),"",VLOOKUP(B11,Paigutus!D:H,4,FALSE)))</f>
      </c>
      <c r="D11" s="94">
        <f>IF(IF(OR(B11="",B11="bye bye"),"",VLOOKUP(B11,Paigutus!D:H,5,FALSE))=0,"",IF(OR(B11="",B11="bye bye"),"",VLOOKUP(B11,Paigutus!D:H,5,FALSE)))</f>
      </c>
    </row>
    <row r="12" spans="1:4" ht="15">
      <c r="A12" s="69">
        <v>11</v>
      </c>
      <c r="B12" s="69" t="str">
        <f>'Kohad_3-32'!Q15</f>
        <v>Vladyslav Rybachok</v>
      </c>
      <c r="C12" s="94">
        <f>IF(IF(OR(B12="",B12="bye bye"),"",VLOOKUP(B12,Paigutus!D:H,4,FALSE))=0,"",IF(OR(B12="",B12="bye bye"),"",VLOOKUP(B12,Paigutus!D:H,4,FALSE)))</f>
      </c>
      <c r="D12" s="94">
        <f>IF(IF(OR(B12="",B12="bye bye"),"",VLOOKUP(B12,Paigutus!D:H,5,FALSE))=0,"",IF(OR(B12="",B12="bye bye"),"",VLOOKUP(B12,Paigutus!D:H,5,FALSE)))</f>
      </c>
    </row>
    <row r="13" spans="1:4" ht="15">
      <c r="A13" s="69">
        <v>12</v>
      </c>
      <c r="B13" s="69" t="str">
        <f>'Kohad_3-32'!Q18</f>
        <v>Heino Kruusement</v>
      </c>
      <c r="C13" s="94">
        <f>IF(IF(OR(B13="",B13="bye bye"),"",VLOOKUP(B13,Paigutus!D:H,4,FALSE))=0,"",IF(OR(B13="",B13="bye bye"),"",VLOOKUP(B13,Paigutus!D:H,4,FALSE)))</f>
      </c>
      <c r="D13" s="94">
        <f>IF(IF(OR(B13="",B13="bye bye"),"",VLOOKUP(B13,Paigutus!D:H,5,FALSE))=0,"",IF(OR(B13="",B13="bye bye"),"",VLOOKUP(B13,Paigutus!D:H,5,FALSE)))</f>
      </c>
    </row>
    <row r="14" spans="1:4" ht="15">
      <c r="A14" s="69">
        <v>13</v>
      </c>
      <c r="B14" s="69" t="str">
        <f>'Kohad_3-32'!H21</f>
        <v>Lauri Ulla</v>
      </c>
      <c r="C14" s="94">
        <f>IF(IF(OR(B14="",B14="bye bye"),"",VLOOKUP(B14,Paigutus!D:H,4,FALSE))=0,"",IF(OR(B14="",B14="bye bye"),"",VLOOKUP(B14,Paigutus!D:H,4,FALSE)))</f>
      </c>
      <c r="D14" s="94">
        <f>IF(IF(OR(B14="",B14="bye bye"),"",VLOOKUP(B14,Paigutus!D:H,5,FALSE))=0,"",IF(OR(B14="",B14="bye bye"),"",VLOOKUP(B14,Paigutus!D:H,5,FALSE)))</f>
      </c>
    </row>
    <row r="15" spans="1:4" ht="15">
      <c r="A15" s="69">
        <v>14</v>
      </c>
      <c r="B15" s="69" t="str">
        <f>'Kohad_3-32'!H25</f>
        <v>Katrin-riina Hanson</v>
      </c>
      <c r="C15" s="94">
        <f>IF(IF(OR(B15="",B15="bye bye"),"",VLOOKUP(B15,Paigutus!D:H,4,FALSE))=0,"",IF(OR(B15="",B15="bye bye"),"",VLOOKUP(B15,Paigutus!D:H,4,FALSE)))</f>
      </c>
      <c r="D15" s="94">
        <f>IF(IF(OR(B15="",B15="bye bye"),"",VLOOKUP(B15,Paigutus!D:H,5,FALSE))=0,"",IF(OR(B15="",B15="bye bye"),"",VLOOKUP(B15,Paigutus!D:H,5,FALSE)))</f>
      </c>
    </row>
    <row r="16" spans="1:4" ht="15">
      <c r="A16" s="69">
        <v>15</v>
      </c>
      <c r="B16" s="69" t="str">
        <f>'Kohad_3-32'!Q21</f>
        <v>Imre Korsen</v>
      </c>
      <c r="C16" s="94">
        <f>IF(IF(OR(B16="",B16="bye bye"),"",VLOOKUP(B16,Paigutus!D:H,4,FALSE))=0,"",IF(OR(B16="",B16="bye bye"),"",VLOOKUP(B16,Paigutus!D:H,4,FALSE)))</f>
      </c>
      <c r="D16" s="94">
        <f>IF(IF(OR(B16="",B16="bye bye"),"",VLOOKUP(B16,Paigutus!D:H,5,FALSE))=0,"",IF(OR(B16="",B16="bye bye"),"",VLOOKUP(B16,Paigutus!D:H,5,FALSE)))</f>
      </c>
    </row>
    <row r="17" spans="1:4" ht="15">
      <c r="A17" s="69">
        <v>16</v>
      </c>
      <c r="B17" s="69" t="str">
        <f>'Kohad_3-32'!Q24</f>
        <v>Keit Reinsalu</v>
      </c>
      <c r="C17" s="94">
        <f>IF(IF(OR(B17="",B17="bye bye"),"",VLOOKUP(B17,Paigutus!D:H,4,FALSE))=0,"",IF(OR(B17="",B17="bye bye"),"",VLOOKUP(B17,Paigutus!D:H,4,FALSE)))</f>
      </c>
      <c r="D17" s="94">
        <f>IF(IF(OR(B17="",B17="bye bye"),"",VLOOKUP(B17,Paigutus!D:H,5,FALSE))=0,"",IF(OR(B17="",B17="bye bye"),"",VLOOKUP(B17,Paigutus!D:H,5,FALSE)))</f>
      </c>
    </row>
    <row r="18" spans="1:4" ht="15">
      <c r="A18" s="69">
        <v>17</v>
      </c>
      <c r="B18" s="69" t="str">
        <f>'Kohad_3-32'!K33</f>
        <v>Mart Vaarpu</v>
      </c>
      <c r="C18" s="94">
        <f>IF(IF(OR(B18="",B18="bye bye"),"",VLOOKUP(B18,Paigutus!D:H,4,FALSE))=0,"",IF(OR(B18="",B18="bye bye"),"",VLOOKUP(B18,Paigutus!D:H,4,FALSE)))</f>
      </c>
      <c r="D18" s="94">
        <f>IF(IF(OR(B18="",B18="bye bye"),"",VLOOKUP(B18,Paigutus!D:H,5,FALSE))=0,"",IF(OR(B18="",B18="bye bye"),"",VLOOKUP(B18,Paigutus!D:H,5,FALSE)))</f>
      </c>
    </row>
    <row r="19" spans="1:4" ht="15">
      <c r="A19" s="69">
        <v>18</v>
      </c>
      <c r="B19" s="69" t="str">
        <f>'Kohad_3-32'!K39</f>
        <v>Heikki Sool</v>
      </c>
      <c r="C19" s="94">
        <f>IF(IF(OR(B19="",B19="bye bye"),"",VLOOKUP(B19,Paigutus!D:H,4,FALSE))=0,"",IF(OR(B19="",B19="bye bye"),"",VLOOKUP(B19,Paigutus!D:H,4,FALSE)))</f>
      </c>
      <c r="D19" s="94">
        <f>IF(IF(OR(B19="",B19="bye bye"),"",VLOOKUP(B19,Paigutus!D:H,5,FALSE))=0,"",IF(OR(B19="",B19="bye bye"),"",VLOOKUP(B19,Paigutus!D:H,5,FALSE)))</f>
      </c>
    </row>
    <row r="20" spans="1:4" ht="15">
      <c r="A20" s="69">
        <v>19</v>
      </c>
      <c r="B20" s="69" t="str">
        <f>'Kohad_3-32'!Q42</f>
        <v>Jaanus Lokotar</v>
      </c>
      <c r="C20" s="94">
        <f>IF(IF(OR(B20="",B20="bye bye"),"",VLOOKUP(B20,Paigutus!D:H,4,FALSE))=0,"",IF(OR(B20="",B20="bye bye"),"",VLOOKUP(B20,Paigutus!D:H,4,FALSE)))</f>
      </c>
      <c r="D20" s="94">
        <f>IF(IF(OR(B20="",B20="bye bye"),"",VLOOKUP(B20,Paigutus!D:H,5,FALSE))=0,"",IF(OR(B20="",B20="bye bye"),"",VLOOKUP(B20,Paigutus!D:H,5,FALSE)))</f>
      </c>
    </row>
    <row r="21" spans="1:4" ht="15">
      <c r="A21" s="69">
        <v>20</v>
      </c>
      <c r="B21" s="69" t="str">
        <f>'Kohad_3-32'!Q45</f>
        <v>Oliver Ollmann</v>
      </c>
      <c r="C21" s="94">
        <f>IF(IF(OR(B21="",B21="bye bye"),"",VLOOKUP(B21,Paigutus!D:H,4,FALSE))=0,"",IF(OR(B21="",B21="bye bye"),"",VLOOKUP(B21,Paigutus!D:H,4,FALSE)))</f>
      </c>
      <c r="D21" s="94">
        <f>IF(IF(OR(B21="",B21="bye bye"),"",VLOOKUP(B21,Paigutus!D:H,5,FALSE))=0,"",IF(OR(B21="",B21="bye bye"),"",VLOOKUP(B21,Paigutus!D:H,5,FALSE)))</f>
      </c>
    </row>
    <row r="22" spans="1:4" ht="15">
      <c r="A22" s="69">
        <v>21</v>
      </c>
      <c r="B22" s="69" t="str">
        <f>'Kohad_3-32'!Q49</f>
        <v>Väino Nüüd</v>
      </c>
      <c r="C22" s="94">
        <f>IF(IF(OR(B22="",B22="bye bye"),"",VLOOKUP(B22,Paigutus!D:H,4,FALSE))=0,"",IF(OR(B22="",B22="bye bye"),"",VLOOKUP(B22,Paigutus!D:H,4,FALSE)))</f>
      </c>
      <c r="D22" s="94">
        <f>IF(IF(OR(B22="",B22="bye bye"),"",VLOOKUP(B22,Paigutus!D:H,5,FALSE))=0,"",IF(OR(B22="",B22="bye bye"),"",VLOOKUP(B22,Paigutus!D:H,5,FALSE)))</f>
      </c>
    </row>
    <row r="23" spans="1:4" ht="15">
      <c r="A23" s="69">
        <v>22</v>
      </c>
      <c r="B23" s="69" t="str">
        <f>'Kohad_3-32'!Q53</f>
        <v>Uno Ridal</v>
      </c>
      <c r="C23" s="94">
        <f>IF(IF(OR(B23="",B23="bye bye"),"",VLOOKUP(B23,Paigutus!D:H,4,FALSE))=0,"",IF(OR(B23="",B23="bye bye"),"",VLOOKUP(B23,Paigutus!D:H,4,FALSE)))</f>
      </c>
      <c r="D23" s="94">
        <f>IF(IF(OR(B23="",B23="bye bye"),"",VLOOKUP(B23,Paigutus!D:H,5,FALSE))=0,"",IF(OR(B23="",B23="bye bye"),"",VLOOKUP(B23,Paigutus!D:H,5,FALSE)))</f>
      </c>
    </row>
    <row r="24" spans="1:4" ht="15">
      <c r="A24" s="69">
        <v>23</v>
      </c>
      <c r="B24" s="69" t="str">
        <f>'Kohad_3-32'!Q56</f>
        <v>Eduard Virkunen</v>
      </c>
      <c r="C24" s="94">
        <f>IF(IF(OR(B24="",B24="bye bye"),"",VLOOKUP(B24,Paigutus!D:H,4,FALSE))=0,"",IF(OR(B24="",B24="bye bye"),"",VLOOKUP(B24,Paigutus!D:H,4,FALSE)))</f>
      </c>
      <c r="D24" s="94">
        <f>IF(IF(OR(B24="",B24="bye bye"),"",VLOOKUP(B24,Paigutus!D:H,5,FALSE))=0,"",IF(OR(B24="",B24="bye bye"),"",VLOOKUP(B24,Paigutus!D:H,5,FALSE)))</f>
      </c>
    </row>
    <row r="25" spans="1:4" ht="15">
      <c r="A25" s="69">
        <v>24</v>
      </c>
      <c r="B25" s="69" t="str">
        <f>'Kohad_3-32'!Q59</f>
        <v>Timo Teras</v>
      </c>
      <c r="C25" s="94">
        <f>IF(IF(OR(B25="",B25="bye bye"),"",VLOOKUP(B25,Paigutus!D:H,4,FALSE))=0,"",IF(OR(B25="",B25="bye bye"),"",VLOOKUP(B25,Paigutus!D:H,4,FALSE)))</f>
      </c>
      <c r="D25" s="94">
        <f>IF(IF(OR(B25="",B25="bye bye"),"",VLOOKUP(B25,Paigutus!D:H,5,FALSE))=0,"",IF(OR(B25="",B25="bye bye"),"",VLOOKUP(B25,Paigutus!D:H,5,FALSE)))</f>
      </c>
    </row>
    <row r="26" spans="1:4" ht="15">
      <c r="A26" s="69">
        <v>25</v>
      </c>
      <c r="B26" s="69" t="str">
        <f>'Kohad_3-32'!K60</f>
        <v>Vootele Vaher</v>
      </c>
      <c r="C26" s="94">
        <f>IF(IF(OR(B26="",B26="bye bye"),"",VLOOKUP(B26,Paigutus!D:H,4,FALSE))=0,"",IF(OR(B26="",B26="bye bye"),"",VLOOKUP(B26,Paigutus!D:H,4,FALSE)))</f>
      </c>
      <c r="D26" s="94">
        <f>IF(IF(OR(B26="",B26="bye bye"),"",VLOOKUP(B26,Paigutus!D:H,5,FALSE))=0,"",IF(OR(B26="",B26="bye bye"),"",VLOOKUP(B26,Paigutus!D:H,5,FALSE)))</f>
      </c>
    </row>
    <row r="27" spans="1:4" ht="15">
      <c r="A27" s="69">
        <v>26</v>
      </c>
      <c r="B27" s="69" t="str">
        <f>'Kohad_3-32'!K66</f>
        <v>Ats Kallais</v>
      </c>
      <c r="C27" s="94">
        <f>IF(IF(OR(B27="",B27="bye bye"),"",VLOOKUP(B27,Paigutus!D:H,4,FALSE))=0,"",IF(OR(B27="",B27="bye bye"),"",VLOOKUP(B27,Paigutus!D:H,4,FALSE)))</f>
      </c>
      <c r="D27" s="94">
        <f>IF(IF(OR(B27="",B27="bye bye"),"",VLOOKUP(B27,Paigutus!D:H,5,FALSE))=0,"",IF(OR(B27="",B27="bye bye"),"",VLOOKUP(B27,Paigutus!D:H,5,FALSE)))</f>
      </c>
    </row>
    <row r="28" spans="1:4" ht="15">
      <c r="A28" s="69">
        <v>27</v>
      </c>
      <c r="B28" s="69" t="str">
        <f>'Kohad_3-32'!Q69</f>
        <v>Kalju Kalda</v>
      </c>
      <c r="C28" s="94">
        <f>IF(IF(OR(B28="",B28="bye bye"),"",VLOOKUP(B28,Paigutus!D:H,4,FALSE))=0,"",IF(OR(B28="",B28="bye bye"),"",VLOOKUP(B28,Paigutus!D:H,4,FALSE)))</f>
      </c>
      <c r="D28" s="94">
        <f>IF(IF(OR(B28="",B28="bye bye"),"",VLOOKUP(B28,Paigutus!D:H,5,FALSE))=0,"",IF(OR(B28="",B28="bye bye"),"",VLOOKUP(B28,Paigutus!D:H,5,FALSE)))</f>
      </c>
    </row>
    <row r="29" spans="1:4" ht="15">
      <c r="A29" s="69">
        <v>28</v>
      </c>
      <c r="B29" s="69" t="str">
        <f>'Kohad_3-32'!Q72</f>
        <v>Alvar Oviir</v>
      </c>
      <c r="C29" s="94">
        <f>IF(IF(OR(B29="",B29="bye bye"),"",VLOOKUP(B29,Paigutus!D:H,4,FALSE))=0,"",IF(OR(B29="",B29="bye bye"),"",VLOOKUP(B29,Paigutus!D:H,4,FALSE)))</f>
      </c>
      <c r="D29" s="94">
        <f>IF(IF(OR(B29="",B29="bye bye"),"",VLOOKUP(B29,Paigutus!D:H,5,FALSE))=0,"",IF(OR(B29="",B29="bye bye"),"",VLOOKUP(B29,Paigutus!D:H,5,FALSE)))</f>
      </c>
    </row>
    <row r="30" spans="1:4" ht="15">
      <c r="A30" s="69">
        <v>29</v>
      </c>
      <c r="B30" s="69" t="str">
        <f>'Kohad_3-32'!H72</f>
        <v>Reino Ristissaar</v>
      </c>
      <c r="C30" s="94">
        <f>IF(IF(OR(B30="",B30="bye bye"),"",VLOOKUP(B30,Paigutus!D:H,4,FALSE))=0,"",IF(OR(B30="",B30="bye bye"),"",VLOOKUP(B30,Paigutus!D:H,4,FALSE)))</f>
      </c>
      <c r="D30" s="94">
        <f>IF(IF(OR(B30="",B30="bye bye"),"",VLOOKUP(B30,Paigutus!D:H,5,FALSE))=0,"",IF(OR(B30="",B30="bye bye"),"",VLOOKUP(B30,Paigutus!D:H,5,FALSE)))</f>
      </c>
    </row>
    <row r="31" spans="1:4" ht="15">
      <c r="A31" s="69">
        <v>30</v>
      </c>
      <c r="B31" s="69" t="str">
        <f>'Kohad_3-32'!H76</f>
        <v>Piret Kummel</v>
      </c>
      <c r="C31" s="94">
        <f>IF(IF(OR(B31="",B31="bye bye"),"",VLOOKUP(B31,Paigutus!D:H,4,FALSE))=0,"",IF(OR(B31="",B31="bye bye"),"",VLOOKUP(B31,Paigutus!D:H,4,FALSE)))</f>
      </c>
      <c r="D31" s="94">
        <f>IF(IF(OR(B31="",B31="bye bye"),"",VLOOKUP(B31,Paigutus!D:H,5,FALSE))=0,"",IF(OR(B31="",B31="bye bye"),"",VLOOKUP(B31,Paigutus!D:H,5,FALSE)))</f>
      </c>
    </row>
    <row r="32" spans="1:4" ht="15">
      <c r="A32" s="69">
        <v>31</v>
      </c>
      <c r="B32" s="69" t="str">
        <f>'Kohad_3-32'!Q78</f>
        <v>Kalle Kuuspalu</v>
      </c>
      <c r="C32" s="94">
        <f>IF(IF(OR(B32="",B32="bye bye"),"",VLOOKUP(B32,Paigutus!D:H,4,FALSE))=0,"",IF(OR(B32="",B32="bye bye"),"",VLOOKUP(B32,Paigutus!D:H,4,FALSE)))</f>
      </c>
      <c r="D32" s="94">
        <f>IF(IF(OR(B32="",B32="bye bye"),"",VLOOKUP(B32,Paigutus!D:H,5,FALSE))=0,"",IF(OR(B32="",B32="bye bye"),"",VLOOKUP(B32,Paigutus!D:H,5,FALSE)))</f>
      </c>
    </row>
    <row r="33" spans="1:4" ht="15">
      <c r="A33" s="69">
        <v>32</v>
      </c>
      <c r="B33" s="69" t="str">
        <f>'Kohad_3-32'!Q81</f>
        <v>Raino Rosin</v>
      </c>
      <c r="C33" s="94">
        <f>IF(IF(OR(B33="",B33="bye bye"),"",VLOOKUP(B33,Paigutus!D:H,4,FALSE))=0,"",IF(OR(B33="",B33="bye bye"),"",VLOOKUP(B33,Paigutus!D:H,4,FALSE)))</f>
      </c>
      <c r="D33" s="94">
        <f>IF(IF(OR(B33="",B33="bye bye"),"",VLOOKUP(B33,Paigutus!D:H,5,FALSE))=0,"",IF(OR(B33="",B33="bye bye"),"",VLOOKUP(B33,Paigutus!D:H,5,FALSE)))</f>
      </c>
    </row>
    <row r="34" spans="1:4" ht="15">
      <c r="A34" s="69">
        <v>33</v>
      </c>
      <c r="B34" s="69" t="str">
        <f>'Kohad_33-48'!N16</f>
        <v>Alex Rahuoja</v>
      </c>
      <c r="C34" s="94">
        <f>IF(IF(OR(B34="",B34="bye bye"),"",VLOOKUP(B34,Paigutus!D:H,4,FALSE))=0,"",IF(OR(B34="",B34="bye bye"),"",VLOOKUP(B34,Paigutus!D:H,4,FALSE)))</f>
      </c>
      <c r="D34" s="94">
        <f>IF(IF(OR(B34="",B34="bye bye"),"",VLOOKUP(B34,Paigutus!D:H,5,FALSE))=0,"",IF(OR(B34="",B34="bye bye"),"",VLOOKUP(B34,Paigutus!D:H,5,FALSE)))</f>
      </c>
    </row>
    <row r="35" spans="1:4" ht="15">
      <c r="A35" s="69">
        <v>34</v>
      </c>
      <c r="B35" s="69" t="str">
        <f>'Kohad_33-48'!N26</f>
        <v>Sten Toomla</v>
      </c>
      <c r="C35" s="94">
        <f>IF(IF(OR(B35="",B35="bye bye"),"",VLOOKUP(B35,Paigutus!D:H,4,FALSE))=0,"",IF(OR(B35="",B35="bye bye"),"",VLOOKUP(B35,Paigutus!D:H,4,FALSE)))</f>
      </c>
      <c r="D35" s="94">
        <f>IF(IF(OR(B35="",B35="bye bye"),"",VLOOKUP(B35,Paigutus!D:H,5,FALSE))=0,"",IF(OR(B35="",B35="bye bye"),"",VLOOKUP(B35,Paigutus!D:H,5,FALSE)))</f>
      </c>
    </row>
    <row r="36" spans="1:4" ht="15">
      <c r="A36" s="69">
        <v>35</v>
      </c>
      <c r="B36" s="69" t="str">
        <f>'Kohad_33-48'!N31</f>
        <v>Grigori Maltizov</v>
      </c>
      <c r="C36" s="94">
        <f>IF(IF(OR(B36="",B36="bye bye"),"",VLOOKUP(B36,Paigutus!D:H,4,FALSE))=0,"",IF(OR(B36="",B36="bye bye"),"",VLOOKUP(B36,Paigutus!D:H,4,FALSE)))</f>
      </c>
      <c r="D36" s="94">
        <f>IF(IF(OR(B36="",B36="bye bye"),"",VLOOKUP(B36,Paigutus!D:H,5,FALSE))=0,"",IF(OR(B36="",B36="bye bye"),"",VLOOKUP(B36,Paigutus!D:H,5,FALSE)))</f>
      </c>
    </row>
    <row r="37" spans="1:4" ht="15">
      <c r="A37" s="69">
        <v>36</v>
      </c>
      <c r="B37" s="69" t="str">
        <f>'Kohad_33-48'!N34</f>
        <v>Ain Raid</v>
      </c>
      <c r="C37" s="94">
        <f>IF(IF(OR(B37="",B37="bye bye"),"",VLOOKUP(B37,Paigutus!D:H,4,FALSE))=0,"",IF(OR(B37="",B37="bye bye"),"",VLOOKUP(B37,Paigutus!D:H,4,FALSE)))</f>
      </c>
      <c r="D37" s="94">
        <f>IF(IF(OR(B37="",B37="bye bye"),"",VLOOKUP(B37,Paigutus!D:H,5,FALSE))=0,"",IF(OR(B37="",B37="bye bye"),"",VLOOKUP(B37,Paigutus!D:H,5,FALSE)))</f>
      </c>
    </row>
    <row r="38" spans="1:4" ht="15">
      <c r="A38" s="69">
        <v>37</v>
      </c>
      <c r="B38" s="69" t="str">
        <f>'Kohad_33-48'!H36</f>
        <v>Raigo Rommot</v>
      </c>
      <c r="C38" s="94">
        <f>IF(IF(OR(B38="",B38="bye bye"),"",VLOOKUP(B38,Paigutus!D:H,4,FALSE))=0,"",IF(OR(B38="",B38="bye bye"),"",VLOOKUP(B38,Paigutus!D:H,4,FALSE)))</f>
      </c>
      <c r="D38" s="94">
        <f>IF(IF(OR(B38="",B38="bye bye"),"",VLOOKUP(B38,Paigutus!D:H,5,FALSE))=0,"",IF(OR(B38="",B38="bye bye"),"",VLOOKUP(B38,Paigutus!D:H,5,FALSE)))</f>
      </c>
    </row>
    <row r="39" spans="1:4" ht="15">
      <c r="A39" s="69">
        <v>38</v>
      </c>
      <c r="B39" s="69" t="str">
        <f>'Kohad_33-48'!H40</f>
        <v>Andres Lampe</v>
      </c>
      <c r="C39" s="94">
        <f>IF(IF(OR(B39="",B39="bye bye"),"",VLOOKUP(B39,Paigutus!D:H,4,FALSE))=0,"",IF(OR(B39="",B39="bye bye"),"",VLOOKUP(B39,Paigutus!D:H,4,FALSE)))</f>
      </c>
      <c r="D39" s="94">
        <f>IF(IF(OR(B39="",B39="bye bye"),"",VLOOKUP(B39,Paigutus!D:H,5,FALSE))=0,"",IF(OR(B39="",B39="bye bye"),"",VLOOKUP(B39,Paigutus!D:H,5,FALSE)))</f>
      </c>
    </row>
    <row r="40" spans="1:4" ht="15">
      <c r="A40" s="69">
        <v>39</v>
      </c>
      <c r="B40" s="69" t="str">
        <f>'Kohad_33-48'!O44</f>
        <v>Taavi Miku</v>
      </c>
      <c r="C40" s="94">
        <f>IF(IF(OR(B40="",B40="bye bye"),"",VLOOKUP(B40,Paigutus!D:H,4,FALSE))=0,"",IF(OR(B40="",B40="bye bye"),"",VLOOKUP(B40,Paigutus!D:H,4,FALSE)))</f>
      </c>
      <c r="D40" s="94">
        <f>IF(IF(OR(B40="",B40="bye bye"),"",VLOOKUP(B40,Paigutus!D:H,5,FALSE))=0,"",IF(OR(B40="",B40="bye bye"),"",VLOOKUP(B40,Paigutus!D:H,5,FALSE)))</f>
      </c>
    </row>
    <row r="41" spans="1:4" ht="15">
      <c r="A41" s="69">
        <v>40</v>
      </c>
      <c r="B41" s="69" t="str">
        <f>'Kohad_33-48'!O46</f>
        <v>Marika Kotka</v>
      </c>
      <c r="C41" s="94">
        <f>IF(IF(OR(B41="",B41="bye bye"),"",VLOOKUP(B41,Paigutus!D:H,4,FALSE))=0,"",IF(OR(B41="",B41="bye bye"),"",VLOOKUP(B41,Paigutus!D:H,4,FALSE)))</f>
      </c>
      <c r="D41" s="94">
        <f>IF(IF(OR(B41="",B41="bye bye"),"",VLOOKUP(B41,Paigutus!D:H,5,FALSE))=0,"",IF(OR(B41="",B41="bye bye"),"",VLOOKUP(B41,Paigutus!D:H,5,FALSE)))</f>
      </c>
    </row>
    <row r="42" spans="1:4" ht="15">
      <c r="A42" s="69">
        <v>41</v>
      </c>
      <c r="B42" s="69" t="str">
        <f>'Kohad_33-48'!K48</f>
        <v>Kalju Nasir</v>
      </c>
      <c r="C42" s="94">
        <f>IF(IF(OR(B42="",B42="bye bye"),"",VLOOKUP(B42,Paigutus!D:H,4,FALSE))=0,"",IF(OR(B42="",B42="bye bye"),"",VLOOKUP(B42,Paigutus!D:H,4,FALSE)))</f>
      </c>
      <c r="D42" s="94">
        <f>IF(IF(OR(B42="",B42="bye bye"),"",VLOOKUP(B42,Paigutus!D:H,5,FALSE))=0,"",IF(OR(B42="",B42="bye bye"),"",VLOOKUP(B42,Paigutus!D:H,5,FALSE)))</f>
      </c>
    </row>
    <row r="43" spans="1:4" ht="15">
      <c r="A43" s="69">
        <v>42</v>
      </c>
      <c r="B43" s="69" t="str">
        <f>'Kohad_33-48'!K54</f>
        <v>Enrico Kozintsev</v>
      </c>
      <c r="C43" s="94">
        <f>IF(IF(OR(B43="",B43="bye bye"),"",VLOOKUP(B43,Paigutus!D:H,4,FALSE))=0,"",IF(OR(B43="",B43="bye bye"),"",VLOOKUP(B43,Paigutus!D:H,4,FALSE)))</f>
      </c>
      <c r="D43" s="94">
        <f>IF(IF(OR(B43="",B43="bye bye"),"",VLOOKUP(B43,Paigutus!D:H,5,FALSE))=0,"",IF(OR(B43="",B43="bye bye"),"",VLOOKUP(B43,Paigutus!D:H,5,FALSE)))</f>
      </c>
    </row>
    <row r="44" spans="1:4" ht="15">
      <c r="A44" s="69">
        <v>43</v>
      </c>
      <c r="B44" s="69" t="str">
        <f>'Kohad_33-48'!O56</f>
        <v>Peeter Pill</v>
      </c>
      <c r="C44" s="94">
        <f>IF(IF(OR(B44="",B44="bye bye"),"",VLOOKUP(B44,Paigutus!D:H,4,FALSE))=0,"",IF(OR(B44="",B44="bye bye"),"",VLOOKUP(B44,Paigutus!D:H,4,FALSE)))</f>
      </c>
      <c r="D44" s="94">
        <f>IF(IF(OR(B44="",B44="bye bye"),"",VLOOKUP(B44,Paigutus!D:H,5,FALSE))=0,"",IF(OR(B44="",B44="bye bye"),"",VLOOKUP(B44,Paigutus!D:H,5,FALSE)))</f>
      </c>
    </row>
    <row r="45" spans="1:4" ht="15">
      <c r="A45" s="69">
        <v>44</v>
      </c>
      <c r="B45" s="69" t="str">
        <f>'Kohad_33-48'!O59</f>
        <v>Aleksandr Zubjuk</v>
      </c>
      <c r="C45" s="94">
        <f>IF(IF(OR(B45="",B45="bye bye"),"",VLOOKUP(B45,Paigutus!D:H,4,FALSE))=0,"",IF(OR(B45="",B45="bye bye"),"",VLOOKUP(B45,Paigutus!D:H,4,FALSE)))</f>
      </c>
      <c r="D45" s="94">
        <f>IF(IF(OR(B45="",B45="bye bye"),"",VLOOKUP(B45,Paigutus!D:H,5,FALSE))=0,"",IF(OR(B45="",B45="bye bye"),"",VLOOKUP(B45,Paigutus!D:H,5,FALSE)))</f>
      </c>
    </row>
    <row r="46" spans="1:4" ht="15">
      <c r="A46" s="69">
        <v>45</v>
      </c>
      <c r="B46" s="69" t="str">
        <f>'Kohad_33-48'!H60</f>
        <v>Arvi Merigan</v>
      </c>
      <c r="C46" s="94">
        <f>IF(IF(OR(B46="",B46="bye bye"),"",VLOOKUP(B46,Paigutus!D:H,4,FALSE))=0,"",IF(OR(B46="",B46="bye bye"),"",VLOOKUP(B46,Paigutus!D:H,4,FALSE)))</f>
      </c>
      <c r="D46" s="94">
        <f>IF(IF(OR(B46="",B46="bye bye"),"",VLOOKUP(B46,Paigutus!D:H,5,FALSE))=0,"",IF(OR(B46="",B46="bye bye"),"",VLOOKUP(B46,Paigutus!D:H,5,FALSE)))</f>
      </c>
    </row>
    <row r="47" spans="1:4" ht="15">
      <c r="A47" s="69">
        <v>46</v>
      </c>
      <c r="B47" s="69" t="str">
        <f>'Kohad_33-48'!H63</f>
        <v>Reet Kullerkupp</v>
      </c>
      <c r="C47" s="94">
        <f>IF(IF(OR(B47="",B47="bye bye"),"",VLOOKUP(B47,Paigutus!D:H,4,FALSE))=0,"",IF(OR(B47="",B47="bye bye"),"",VLOOKUP(B47,Paigutus!D:H,4,FALSE)))</f>
      </c>
      <c r="D47" s="94">
        <f>IF(IF(OR(B47="",B47="bye bye"),"",VLOOKUP(B47,Paigutus!D:H,5,FALSE))=0,"",IF(OR(B47="",B47="bye bye"),"",VLOOKUP(B47,Paigutus!D:H,5,FALSE)))</f>
      </c>
    </row>
    <row r="48" spans="1:4" ht="15">
      <c r="A48" s="69">
        <v>47</v>
      </c>
      <c r="B48" s="69" t="str">
        <f>'Kohad_33-48'!O63</f>
        <v>Veljo Mõek</v>
      </c>
      <c r="C48" s="94">
        <f>IF(IF(OR(B48="",B48="bye bye"),"",VLOOKUP(B48,Paigutus!D:H,4,FALSE))=0,"",IF(OR(B48="",B48="bye bye"),"",VLOOKUP(B48,Paigutus!D:H,4,FALSE)))</f>
      </c>
      <c r="D48" s="94">
        <f>IF(IF(OR(B48="",B48="bye bye"),"",VLOOKUP(B48,Paigutus!D:H,5,FALSE))=0,"",IF(OR(B48="",B48="bye bye"),"",VLOOKUP(B48,Paigutus!D:H,5,FALSE)))</f>
      </c>
    </row>
    <row r="49" spans="1:4" ht="15">
      <c r="A49" s="69">
        <v>48</v>
      </c>
      <c r="B49" s="69" t="str">
        <f>'Kohad_33-48'!O66</f>
        <v>Toomas Hansar</v>
      </c>
      <c r="C49" s="94">
        <f>IF(IF(OR(B49="",B49="bye bye"),"",VLOOKUP(B49,Paigutus!D:H,4,FALSE))=0,"",IF(OR(B49="",B49="bye bye"),"",VLOOKUP(B49,Paigutus!D:H,4,FALSE)))</f>
      </c>
      <c r="D49" s="94">
        <f>IF(IF(OR(B49="",B49="bye bye"),"",VLOOKUP(B49,Paigutus!D:H,5,FALSE))=0,"",IF(OR(B49="",B49="bye bye"),"",VLOOKUP(B49,Paigutus!D:H,5,FALSE)))</f>
      </c>
    </row>
    <row r="50" spans="1:4" ht="15">
      <c r="A50" s="69">
        <v>49</v>
      </c>
      <c r="B50" s="69" t="str">
        <f>'Kohad_49-64'!N17</f>
        <v>Mati Türk</v>
      </c>
      <c r="C50" s="94">
        <f>IF(IF(OR(B50="",B50="bye bye"),"",VLOOKUP(B50,Paigutus!D:H,4,FALSE))=0,"",IF(OR(B50="",B50="bye bye"),"",VLOOKUP(B50,Paigutus!D:H,4,FALSE)))</f>
      </c>
      <c r="D50" s="94">
        <f>IF(IF(OR(B50="",B50="bye bye"),"",VLOOKUP(B50,Paigutus!D:H,5,FALSE))=0,"",IF(OR(B50="",B50="bye bye"),"",VLOOKUP(B50,Paigutus!D:H,5,FALSE)))</f>
      </c>
    </row>
    <row r="51" spans="1:4" ht="15">
      <c r="A51" s="69">
        <v>50</v>
      </c>
      <c r="B51" s="69" t="str">
        <f>'Kohad_49-64'!N27</f>
        <v>Kristi Ernits</v>
      </c>
      <c r="C51" s="94">
        <f>IF(IF(OR(B51="",B51="bye bye"),"",VLOOKUP(B51,Paigutus!D:H,4,FALSE))=0,"",IF(OR(B51="",B51="bye bye"),"",VLOOKUP(B51,Paigutus!D:H,4,FALSE)))</f>
      </c>
      <c r="D51" s="94">
        <f>IF(IF(OR(B51="",B51="bye bye"),"",VLOOKUP(B51,Paigutus!D:H,5,FALSE))=0,"",IF(OR(B51="",B51="bye bye"),"",VLOOKUP(B51,Paigutus!D:H,5,FALSE)))</f>
      </c>
    </row>
    <row r="52" spans="1:4" ht="15">
      <c r="A52" s="69">
        <v>51</v>
      </c>
      <c r="B52" s="69" t="str">
        <f>'Kohad_49-64'!O32</f>
        <v>Vesta Lissovenko</v>
      </c>
      <c r="C52" s="94">
        <f>IF(IF(OR(B52="",B52="bye bye"),"",VLOOKUP(B52,Paigutus!D:H,4,FALSE))=0,"",IF(OR(B52="",B52="bye bye"),"",VLOOKUP(B52,Paigutus!D:H,4,FALSE)))</f>
      </c>
      <c r="D52" s="94">
        <f>IF(IF(OR(B52="",B52="bye bye"),"",VLOOKUP(B52,Paigutus!D:H,5,FALSE))=0,"",IF(OR(B52="",B52="bye bye"),"",VLOOKUP(B52,Paigutus!D:H,5,FALSE)))</f>
      </c>
    </row>
    <row r="53" spans="1:4" ht="15">
      <c r="A53" s="69">
        <v>52</v>
      </c>
      <c r="B53" s="69" t="str">
        <f>'Kohad_49-64'!O34</f>
        <v>Margo Merigan</v>
      </c>
      <c r="C53" s="94">
        <f>IF(IF(OR(B53="",B53="bye bye"),"",VLOOKUP(B53,Paigutus!D:H,4,FALSE))=0,"",IF(OR(B53="",B53="bye bye"),"",VLOOKUP(B53,Paigutus!D:H,4,FALSE)))</f>
      </c>
      <c r="D53" s="94">
        <f>IF(IF(OR(B53="",B53="bye bye"),"",VLOOKUP(B53,Paigutus!D:H,5,FALSE))=0,"",IF(OR(B53="",B53="bye bye"),"",VLOOKUP(B53,Paigutus!D:H,5,FALSE)))</f>
      </c>
    </row>
    <row r="54" spans="1:4" ht="15">
      <c r="A54" s="69">
        <v>53</v>
      </c>
      <c r="B54" s="69" t="str">
        <f>'Kohad_49-64'!H37</f>
        <v>Tõnu Hansar</v>
      </c>
      <c r="C54" s="94">
        <f>IF(IF(OR(B54="",B54="bye bye"),"",VLOOKUP(B54,Paigutus!D:H,4,FALSE))=0,"",IF(OR(B54="",B54="bye bye"),"",VLOOKUP(B54,Paigutus!D:H,4,FALSE)))</f>
      </c>
      <c r="D54" s="94">
        <f>IF(IF(OR(B54="",B54="bye bye"),"",VLOOKUP(B54,Paigutus!D:H,5,FALSE))=0,"",IF(OR(B54="",B54="bye bye"),"",VLOOKUP(B54,Paigutus!D:H,5,FALSE)))</f>
      </c>
    </row>
    <row r="55" spans="1:4" ht="15">
      <c r="A55" s="69">
        <v>54</v>
      </c>
      <c r="B55" s="69" t="str">
        <f>'Kohad_49-64'!H41</f>
        <v>Celly Kukk</v>
      </c>
      <c r="C55" s="94">
        <f>IF(IF(OR(B55="",B55="bye bye"),"",VLOOKUP(B55,Paigutus!D:H,4,FALSE))=0,"",IF(OR(B55="",B55="bye bye"),"",VLOOKUP(B55,Paigutus!D:H,4,FALSE)))</f>
      </c>
      <c r="D55" s="94">
        <f>IF(IF(OR(B55="",B55="bye bye"),"",VLOOKUP(B55,Paigutus!D:H,5,FALSE))=0,"",IF(OR(B55="",B55="bye bye"),"",VLOOKUP(B55,Paigutus!D:H,5,FALSE)))</f>
      </c>
    </row>
    <row r="56" spans="1:4" ht="15">
      <c r="A56" s="69">
        <v>55</v>
      </c>
      <c r="B56" s="69" t="str">
        <f>'Kohad_49-64'!O44</f>
        <v>Aili Kuldkepp</v>
      </c>
      <c r="C56" s="94">
        <f>IF(IF(OR(B56="",B56="bye bye"),"",VLOOKUP(B56,Paigutus!D:H,4,FALSE))=0,"",IF(OR(B56="",B56="bye bye"),"",VLOOKUP(B56,Paigutus!D:H,4,FALSE)))</f>
      </c>
      <c r="D56" s="94">
        <f>IF(IF(OR(B56="",B56="bye bye"),"",VLOOKUP(B56,Paigutus!D:H,5,FALSE))=0,"",IF(OR(B56="",B56="bye bye"),"",VLOOKUP(B56,Paigutus!D:H,5,FALSE)))</f>
      </c>
    </row>
    <row r="57" spans="1:4" ht="15">
      <c r="A57" s="69">
        <v>56</v>
      </c>
      <c r="B57" s="69" t="str">
        <f>'Kohad_49-64'!O47</f>
        <v>Ellen Vahter</v>
      </c>
      <c r="C57" s="94">
        <f>IF(IF(OR(B57="",B57="bye bye"),"",VLOOKUP(B57,Paigutus!D:H,4,FALSE))=0,"",IF(OR(B57="",B57="bye bye"),"",VLOOKUP(B57,Paigutus!D:H,4,FALSE)))</f>
      </c>
      <c r="D57" s="94">
        <f>IF(IF(OR(B57="",B57="bye bye"),"",VLOOKUP(B57,Paigutus!D:H,5,FALSE))=0,"",IF(OR(B57="",B57="bye bye"),"",VLOOKUP(B57,Paigutus!D:H,5,FALSE)))</f>
      </c>
    </row>
    <row r="58" spans="1:4" ht="15">
      <c r="A58" s="69">
        <v>57</v>
      </c>
      <c r="B58" s="69" t="str">
        <f>'Kohad_49-64'!K49</f>
        <v>Raivo Roots</v>
      </c>
      <c r="C58" s="94">
        <f>IF(IF(OR(B58="",B58="bye bye"),"",VLOOKUP(B58,Paigutus!D:H,4,FALSE))=0,"",IF(OR(B58="",B58="bye bye"),"",VLOOKUP(B58,Paigutus!D:H,4,FALSE)))</f>
      </c>
      <c r="D58" s="94">
        <f>IF(IF(OR(B58="",B58="bye bye"),"",VLOOKUP(B58,Paigutus!D:H,5,FALSE))=0,"",IF(OR(B58="",B58="bye bye"),"",VLOOKUP(B58,Paigutus!D:H,5,FALSE)))</f>
      </c>
    </row>
    <row r="59" spans="1:4" ht="15">
      <c r="A59" s="69">
        <v>58</v>
      </c>
      <c r="B59" s="69" t="str">
        <f>'Kohad_49-64'!K55</f>
        <v>Tarmo All</v>
      </c>
      <c r="C59" s="94">
        <f>IF(IF(OR(B59="",B59="bye bye"),"",VLOOKUP(B59,Paigutus!D:H,4,FALSE))=0,"",IF(OR(B59="",B59="bye bye"),"",VLOOKUP(B59,Paigutus!D:H,4,FALSE)))</f>
      </c>
      <c r="D59" s="94">
        <f>IF(IF(OR(B59="",B59="bye bye"),"",VLOOKUP(B59,Paigutus!D:H,5,FALSE))=0,"",IF(OR(B59="",B59="bye bye"),"",VLOOKUP(B59,Paigutus!D:H,5,FALSE)))</f>
      </c>
    </row>
    <row r="60" spans="1:4" ht="15">
      <c r="A60" s="69">
        <v>59</v>
      </c>
      <c r="B60" s="69" t="str">
        <f>'Kohad_49-64'!O59</f>
        <v>Joosep Hansar</v>
      </c>
      <c r="C60" s="94">
        <f>IF(IF(OR(B60="",B60="bye bye"),"",VLOOKUP(B60,Paigutus!D:H,4,FALSE))=0,"",IF(OR(B60="",B60="bye bye"),"",VLOOKUP(B60,Paigutus!D:H,4,FALSE)))</f>
      </c>
      <c r="D60" s="94">
        <f>IF(IF(OR(B60="",B60="bye bye"),"",VLOOKUP(B60,Paigutus!D:H,5,FALSE))=0,"",IF(OR(B60="",B60="bye bye"),"",VLOOKUP(B60,Paigutus!D:H,5,FALSE)))</f>
      </c>
    </row>
    <row r="61" spans="1:4" ht="15">
      <c r="A61" s="69">
        <v>60</v>
      </c>
      <c r="B61" s="69" t="str">
        <f>'Kohad_49-64'!O62</f>
        <v>Anneli Mälksoo</v>
      </c>
      <c r="C61" s="94">
        <f>IF(IF(OR(B61="",B61="bye bye"),"",VLOOKUP(B61,Paigutus!D:H,4,FALSE))=0,"",IF(OR(B61="",B61="bye bye"),"",VLOOKUP(B61,Paigutus!D:H,4,FALSE)))</f>
      </c>
      <c r="D61" s="94">
        <f>IF(IF(OR(B61="",B61="bye bye"),"",VLOOKUP(B61,Paigutus!D:H,5,FALSE))=0,"",IF(OR(B61="",B61="bye bye"),"",VLOOKUP(B61,Paigutus!D:H,5,FALSE)))</f>
      </c>
    </row>
    <row r="62" spans="1:4" ht="15">
      <c r="A62" s="69">
        <v>61</v>
      </c>
      <c r="B62" s="69" t="str">
        <f>'Kohad_49-64'!H61</f>
        <v>Oleg Gussarov</v>
      </c>
      <c r="C62" s="94">
        <f>IF(IF(OR(B62="",B62="bye bye"),"",VLOOKUP(B62,Paigutus!D:H,4,FALSE))=0,"",IF(OR(B62="",B62="bye bye"),"",VLOOKUP(B62,Paigutus!D:H,4,FALSE)))</f>
      </c>
      <c r="D62" s="94">
        <f>IF(IF(OR(B62="",B62="bye bye"),"",VLOOKUP(B62,Paigutus!D:H,5,FALSE))=0,"",IF(OR(B62="",B62="bye bye"),"",VLOOKUP(B62,Paigutus!D:H,5,FALSE)))</f>
      </c>
    </row>
    <row r="63" spans="1:4" ht="15">
      <c r="A63" s="69">
        <v>62</v>
      </c>
      <c r="B63" s="69" t="str">
        <f>'Kohad_49-64'!H64</f>
        <v>Anatoli Zapunov</v>
      </c>
      <c r="C63" s="94">
        <f>IF(IF(OR(B63="",B63="bye bye"),"",VLOOKUP(B63,Paigutus!D:H,4,FALSE))=0,"",IF(OR(B63="",B63="bye bye"),"",VLOOKUP(B63,Paigutus!D:H,4,FALSE)))</f>
      </c>
      <c r="D63" s="94">
        <f>IF(IF(OR(B63="",B63="bye bye"),"",VLOOKUP(B63,Paigutus!D:H,5,FALSE))=0,"",IF(OR(B63="",B63="bye bye"),"",VLOOKUP(B63,Paigutus!D:H,5,FALSE)))</f>
      </c>
    </row>
    <row r="64" spans="1:4" ht="15">
      <c r="A64" s="69">
        <v>63</v>
      </c>
      <c r="B64" s="69" t="str">
        <f>'Kohad_49-64'!O64</f>
        <v>Alexandra-olivia Hanson</v>
      </c>
      <c r="C64" s="94">
        <f>IF(IF(OR(B64="",B64="bye bye"),"",VLOOKUP(B64,Paigutus!D:H,4,FALSE))=0,"",IF(OR(B64="",B64="bye bye"),"",VLOOKUP(B64,Paigutus!D:H,4,FALSE)))</f>
      </c>
      <c r="D64" s="94">
        <f>IF(IF(OR(B64="",B64="bye bye"),"",VLOOKUP(B64,Paigutus!D:H,5,FALSE))=0,"",IF(OR(B64="",B64="bye bye"),"",VLOOKUP(B64,Paigutus!D:H,5,FALSE)))</f>
      </c>
    </row>
    <row r="65" spans="1:4" ht="15">
      <c r="A65" s="69">
        <v>64</v>
      </c>
      <c r="B65" s="69" t="str">
        <f>'Kohad_49-64'!O67</f>
        <v>Neverly Lukas</v>
      </c>
      <c r="C65" s="94">
        <f>IF(IF(OR(B65="",B65="bye bye"),"",VLOOKUP(B65,Paigutus!D:H,4,FALSE))=0,"",IF(OR(B65="",B65="bye bye"),"",VLOOKUP(B65,Paigutus!D:H,4,FALSE)))</f>
      </c>
      <c r="D65" s="94">
        <f>IF(IF(OR(B65="",B65="bye bye"),"",VLOOKUP(B65,Paigutus!D:H,5,FALSE))=0,"",IF(OR(B65="",B65="bye bye"),"",VLOOKUP(B65,Paigutus!D:H,5,FALSE)))</f>
      </c>
    </row>
    <row r="66" spans="1:4" ht="15">
      <c r="A66" s="69">
        <v>65</v>
      </c>
      <c r="B66" s="69" t="str">
        <f>'Kohad_65-68'!Q33</f>
        <v>Anna maria Hanson</v>
      </c>
      <c r="C66" s="94">
        <f>IF(IF(OR(B66="",B66="bye bye"),"",VLOOKUP(B66,Paigutus!D:H,4,FALSE))=0,"",IF(OR(B66="",B66="bye bye"),"",VLOOKUP(B66,Paigutus!D:H,4,FALSE)))</f>
      </c>
      <c r="D66" s="94">
        <f>IF(IF(OR(B66="",B66="bye bye"),"",VLOOKUP(B66,Paigutus!D:H,5,FALSE))=0,"",IF(OR(B66="",B66="bye bye"),"",VLOOKUP(B66,Paigutus!D:H,5,FALSE)))</f>
      </c>
    </row>
    <row r="67" spans="1:4" ht="15">
      <c r="A67" s="69">
        <v>66</v>
      </c>
      <c r="B67" s="69" t="str">
        <f>'Kohad_65-68'!O60</f>
        <v>Ivar Kiik</v>
      </c>
      <c r="C67" s="94">
        <f>IF(IF(OR(B67="",B67="bye bye"),"",VLOOKUP(B67,Paigutus!D:H,4,FALSE))=0,"",IF(OR(B67="",B67="bye bye"),"",VLOOKUP(B67,Paigutus!D:H,4,FALSE)))</f>
      </c>
      <c r="D67" s="94">
        <f>IF(IF(OR(B67="",B67="bye bye"),"",VLOOKUP(B67,Paigutus!D:H,5,FALSE))=0,"",IF(OR(B67="",B67="bye bye"),"",VLOOKUP(B67,Paigutus!D:H,5,FALSE)))</f>
      </c>
    </row>
    <row r="68" spans="1:4" ht="15">
      <c r="A68" s="69">
        <v>67</v>
      </c>
      <c r="B68" s="69" t="str">
        <f>'Kohad_65-68'!O63</f>
        <v>Kestutis Aleknavicius</v>
      </c>
      <c r="C68" s="94">
        <f>IF(IF(OR(B68="",B68="bye bye"),"",VLOOKUP(B68,Paigutus!D:H,4,FALSE))=0,"",IF(OR(B68="",B68="bye bye"),"",VLOOKUP(B68,Paigutus!D:H,4,FALSE)))</f>
      </c>
      <c r="D68" s="94">
        <f>IF(IF(OR(B68="",B68="bye bye"),"",VLOOKUP(B68,Paigutus!D:H,5,FALSE))=0,"",IF(OR(B68="",B68="bye bye"),"",VLOOKUP(B68,Paigutus!D:H,5,FALSE)))</f>
      </c>
    </row>
    <row r="69" spans="1:4" ht="15">
      <c r="A69" s="69">
        <v>68</v>
      </c>
      <c r="B69" s="69" t="str">
        <f>'Kohad_65-68'!O66</f>
        <v>Aleks Vaarpu</v>
      </c>
      <c r="C69" s="94">
        <f>IF(IF(OR(B69="",B69="bye bye"),"",VLOOKUP(B69,Paigutus!D:H,4,FALSE))=0,"",IF(OR(B69="",B69="bye bye"),"",VLOOKUP(B69,Paigutus!D:H,4,FALSE)))</f>
      </c>
      <c r="D69" s="94">
        <f>IF(IF(OR(B69="",B69="bye bye"),"",VLOOKUP(B69,Paigutus!D:H,5,FALSE))=0,"",IF(OR(B69="",B69="bye bye"),"",VLOOKUP(B69,Paigutus!D:H,5,FALSE)))</f>
      </c>
    </row>
    <row r="70" spans="1:4" ht="15">
      <c r="A70" s="69">
        <v>69</v>
      </c>
      <c r="B70" s="69" t="str">
        <f>'Kohad_69-88'!H5</f>
        <v>Kristo Kerno</v>
      </c>
      <c r="C70" s="94">
        <f>IF(IF(OR(B70="",B70="bye bye"),"",VLOOKUP(B70,Paigutus!D:H,4,FALSE))=0,"",IF(OR(B70="",B70="bye bye"),"",VLOOKUP(B70,Paigutus!D:H,4,FALSE)))</f>
      </c>
      <c r="D70" s="94">
        <f>IF(IF(OR(B70="",B70="bye bye"),"",VLOOKUP(B70,Paigutus!D:H,5,FALSE))=0,"",IF(OR(B70="",B70="bye bye"),"",VLOOKUP(B70,Paigutus!D:H,5,FALSE)))</f>
      </c>
    </row>
    <row r="71" spans="1:4" ht="15">
      <c r="A71" s="69">
        <v>70</v>
      </c>
      <c r="B71" s="69" t="str">
        <f>'Kohad_69-88'!H9</f>
        <v>Heiki Hansar</v>
      </c>
      <c r="C71" s="94">
        <f>IF(IF(OR(B71="",B71="bye bye"),"",VLOOKUP(B71,Paigutus!D:H,4,FALSE))=0,"",IF(OR(B71="",B71="bye bye"),"",VLOOKUP(B71,Paigutus!D:H,4,FALSE)))</f>
      </c>
      <c r="D71" s="94">
        <f>IF(IF(OR(B71="",B71="bye bye"),"",VLOOKUP(B71,Paigutus!D:H,5,FALSE))=0,"",IF(OR(B71="",B71="bye bye"),"",VLOOKUP(B71,Paigutus!D:H,5,FALSE)))</f>
      </c>
    </row>
    <row r="72" spans="1:4" ht="15">
      <c r="A72" s="69">
        <v>71</v>
      </c>
      <c r="B72" s="69" t="str">
        <f>'Kohad_69-88'!Q8</f>
        <v>Egle Hiius</v>
      </c>
      <c r="C72" s="94">
        <f>IF(IF(OR(B72="",B72="bye bye"),"",VLOOKUP(B72,Paigutus!D:H,4,FALSE))=0,"",IF(OR(B72="",B72="bye bye"),"",VLOOKUP(B72,Paigutus!D:H,4,FALSE)))</f>
      </c>
      <c r="D72" s="94">
        <f>IF(IF(OR(B72="",B72="bye bye"),"",VLOOKUP(B72,Paigutus!D:H,5,FALSE))=0,"",IF(OR(B72="",B72="bye bye"),"",VLOOKUP(B72,Paigutus!D:H,5,FALSE)))</f>
      </c>
    </row>
    <row r="73" spans="1:4" ht="15">
      <c r="A73" s="69">
        <v>72</v>
      </c>
      <c r="B73" s="69" t="str">
        <f>'Kohad_69-88'!Q11</f>
        <v>Siim Esko</v>
      </c>
      <c r="C73" s="94">
        <f>IF(IF(OR(B73="",B73="bye bye"),"",VLOOKUP(B73,Paigutus!D:H,4,FALSE))=0,"",IF(OR(B73="",B73="bye bye"),"",VLOOKUP(B73,Paigutus!D:H,4,FALSE)))</f>
      </c>
      <c r="D73" s="94">
        <f>IF(IF(OR(B73="",B73="bye bye"),"",VLOOKUP(B73,Paigutus!D:H,5,FALSE))=0,"",IF(OR(B73="",B73="bye bye"),"",VLOOKUP(B73,Paigutus!D:H,5,FALSE)))</f>
      </c>
    </row>
    <row r="74" spans="1:4" ht="15">
      <c r="A74" s="69">
        <v>73</v>
      </c>
      <c r="B74" s="69" t="str">
        <f>'Kohad_69-88'!K18</f>
        <v>Aivar Soo</v>
      </c>
      <c r="C74" s="94">
        <f>IF(IF(OR(B74="",B74="bye bye"),"",VLOOKUP(B74,Paigutus!D:H,4,FALSE))=0,"",IF(OR(B74="",B74="bye bye"),"",VLOOKUP(B74,Paigutus!D:H,4,FALSE)))</f>
      </c>
      <c r="D74" s="94">
        <f>IF(IF(OR(B74="",B74="bye bye"),"",VLOOKUP(B74,Paigutus!D:H,5,FALSE))=0,"",IF(OR(B74="",B74="bye bye"),"",VLOOKUP(B74,Paigutus!D:H,5,FALSE)))</f>
      </c>
    </row>
    <row r="75" spans="1:4" ht="15">
      <c r="A75" s="69">
        <v>74</v>
      </c>
      <c r="B75" s="69" t="str">
        <f>'Kohad_69-88'!K24</f>
        <v>Johann Ollmann</v>
      </c>
      <c r="C75" s="94">
        <f>IF(IF(OR(B75="",B75="bye bye"),"",VLOOKUP(B75,Paigutus!D:H,4,FALSE))=0,"",IF(OR(B75="",B75="bye bye"),"",VLOOKUP(B75,Paigutus!D:H,4,FALSE)))</f>
      </c>
      <c r="D75" s="94">
        <f>IF(IF(OR(B75="",B75="bye bye"),"",VLOOKUP(B75,Paigutus!D:H,5,FALSE))=0,"",IF(OR(B75="",B75="bye bye"),"",VLOOKUP(B75,Paigutus!D:H,5,FALSE)))</f>
      </c>
    </row>
    <row r="76" spans="1:4" ht="15">
      <c r="A76" s="69">
        <v>75</v>
      </c>
      <c r="B76" s="69" t="str">
        <f>'Kohad_69-88'!Q28</f>
        <v>Urmas Vender</v>
      </c>
      <c r="C76" s="94">
        <f>IF(IF(OR(B76="",B76="bye bye"),"",VLOOKUP(B76,Paigutus!D:H,4,FALSE))=0,"",IF(OR(B76="",B76="bye bye"),"",VLOOKUP(B76,Paigutus!D:H,4,FALSE)))</f>
      </c>
      <c r="D76" s="94">
        <f>IF(IF(OR(B76="",B76="bye bye"),"",VLOOKUP(B76,Paigutus!D:H,5,FALSE))=0,"",IF(OR(B76="",B76="bye bye"),"",VLOOKUP(B76,Paigutus!D:H,5,FALSE)))</f>
      </c>
    </row>
    <row r="77" spans="1:4" ht="15">
      <c r="A77" s="69">
        <v>76</v>
      </c>
      <c r="B77" s="69" t="str">
        <f>'Kohad_69-88'!Q31</f>
        <v>Rene Vinnal</v>
      </c>
      <c r="C77" s="94">
        <f>IF(IF(OR(B77="",B77="bye bye"),"",VLOOKUP(B77,Paigutus!D:H,4,FALSE))=0,"",IF(OR(B77="",B77="bye bye"),"",VLOOKUP(B77,Paigutus!D:H,4,FALSE)))</f>
      </c>
      <c r="D77" s="94">
        <f>IF(IF(OR(B77="",B77="bye bye"),"",VLOOKUP(B77,Paigutus!D:H,5,FALSE))=0,"",IF(OR(B77="",B77="bye bye"),"",VLOOKUP(B77,Paigutus!D:H,5,FALSE)))</f>
      </c>
    </row>
    <row r="78" spans="1:4" ht="15">
      <c r="A78" s="69">
        <v>77</v>
      </c>
      <c r="B78" s="69" t="str">
        <f>'Kohad_69-88'!H30</f>
        <v>Raul Taevas</v>
      </c>
      <c r="C78" s="94">
        <f>IF(IF(OR(B78="",B78="bye bye"),"",VLOOKUP(B78,Paigutus!D:H,4,FALSE))=0,"",IF(OR(B78="",B78="bye bye"),"",VLOOKUP(B78,Paigutus!D:H,4,FALSE)))</f>
      </c>
      <c r="D78" s="94">
        <f>IF(IF(OR(B78="",B78="bye bye"),"",VLOOKUP(B78,Paigutus!D:H,5,FALSE))=0,"",IF(OR(B78="",B78="bye bye"),"",VLOOKUP(B78,Paigutus!D:H,5,FALSE)))</f>
      </c>
    </row>
    <row r="79" spans="1:4" ht="15">
      <c r="A79" s="69">
        <v>78</v>
      </c>
      <c r="B79" s="69" t="str">
        <f>'Kohad_69-88'!H34</f>
        <v>Taivo Koitla</v>
      </c>
      <c r="C79" s="94">
        <f>IF(IF(OR(B79="",B79="bye bye"),"",VLOOKUP(B79,Paigutus!D:H,4,FALSE))=0,"",IF(OR(B79="",B79="bye bye"),"",VLOOKUP(B79,Paigutus!D:H,4,FALSE)))</f>
      </c>
      <c r="D79" s="94">
        <f>IF(IF(OR(B79="",B79="bye bye"),"",VLOOKUP(B79,Paigutus!D:H,5,FALSE))=0,"",IF(OR(B79="",B79="bye bye"),"",VLOOKUP(B79,Paigutus!D:H,5,FALSE)))</f>
      </c>
    </row>
    <row r="80" spans="1:4" ht="15">
      <c r="A80" s="69">
        <v>79</v>
      </c>
      <c r="B80" s="69" t="str">
        <f>'Kohad_69-88'!Q35</f>
        <v>Jako Lill</v>
      </c>
      <c r="C80" s="94">
        <f>IF(IF(OR(B80="",B80="bye bye"),"",VLOOKUP(B80,Paigutus!D:H,4,FALSE))=0,"",IF(OR(B80="",B80="bye bye"),"",VLOOKUP(B80,Paigutus!D:H,4,FALSE)))</f>
      </c>
      <c r="D80" s="94">
        <f>IF(IF(OR(B80="",B80="bye bye"),"",VLOOKUP(B80,Paigutus!D:H,5,FALSE))=0,"",IF(OR(B80="",B80="bye bye"),"",VLOOKUP(B80,Paigutus!D:H,5,FALSE)))</f>
      </c>
    </row>
    <row r="81" spans="1:4" ht="15">
      <c r="A81" s="69">
        <v>80</v>
      </c>
      <c r="B81" s="69" t="str">
        <f>'Kohad_69-88'!Q38</f>
        <v>Larissa Lill</v>
      </c>
      <c r="C81" s="94">
        <f>IF(IF(OR(B81="",B81="bye bye"),"",VLOOKUP(B81,Paigutus!D:H,4,FALSE))=0,"",IF(OR(B81="",B81="bye bye"),"",VLOOKUP(B81,Paigutus!D:H,4,FALSE)))</f>
      </c>
      <c r="D81" s="94">
        <f>IF(IF(OR(B81="",B81="bye bye"),"",VLOOKUP(B81,Paigutus!D:H,5,FALSE))=0,"",IF(OR(B81="",B81="bye bye"),"",VLOOKUP(B81,Paigutus!D:H,5,FALSE)))</f>
      </c>
    </row>
    <row r="82" spans="1:4" ht="15">
      <c r="A82" s="69">
        <v>81</v>
      </c>
      <c r="B82" s="69" t="str">
        <f>'Kohad_69-88'!N54</f>
        <v>Sara Ponnin</v>
      </c>
      <c r="C82" s="94">
        <f>IF(IF(OR(B82="",B82="bye bye"),"",VLOOKUP(B82,Paigutus!D:H,4,FALSE))=0,"",IF(OR(B82="",B82="bye bye"),"",VLOOKUP(B82,Paigutus!D:H,4,FALSE)))</f>
      </c>
      <c r="D82" s="94">
        <f>IF(IF(OR(B82="",B82="bye bye"),"",VLOOKUP(B82,Paigutus!D:H,5,FALSE))=0,"",IF(OR(B82="",B82="bye bye"),"",VLOOKUP(B82,Paigutus!D:H,5,FALSE)))</f>
      </c>
    </row>
    <row r="83" spans="1:4" ht="15">
      <c r="A83" s="69">
        <v>82</v>
      </c>
      <c r="B83" s="69" t="str">
        <f>'Kohad_69-88'!N65</f>
        <v>Mirtel Vinnal</v>
      </c>
      <c r="C83" s="94">
        <f>IF(IF(OR(B83="",B83="bye bye"),"",VLOOKUP(B83,Paigutus!D:H,4,FALSE))=0,"",IF(OR(B83="",B83="bye bye"),"",VLOOKUP(B83,Paigutus!D:H,4,FALSE)))</f>
      </c>
      <c r="D83" s="94">
        <f>IF(IF(OR(B83="",B83="bye bye"),"",VLOOKUP(B83,Paigutus!D:H,5,FALSE))=0,"",IF(OR(B83="",B83="bye bye"),"",VLOOKUP(B83,Paigutus!D:H,5,FALSE)))</f>
      </c>
    </row>
    <row r="84" spans="1:4" ht="15">
      <c r="A84" s="69">
        <v>83</v>
      </c>
      <c r="B84" s="69" t="str">
        <f>'Kohad_69-88'!Q69</f>
        <v>Bye Bye</v>
      </c>
      <c r="C84" s="94">
        <f>IF(IF(OR(B84="",B84="bye bye"),"",VLOOKUP(B84,Paigutus!D:H,4,FALSE))=0,"",IF(OR(B84="",B84="bye bye"),"",VLOOKUP(B84,Paigutus!D:H,4,FALSE)))</f>
      </c>
      <c r="D84" s="94">
        <f>IF(IF(OR(B84="",B84="bye bye"),"",VLOOKUP(B84,Paigutus!D:H,5,FALSE))=0,"",IF(OR(B84="",B84="bye bye"),"",VLOOKUP(B84,Paigutus!D:H,5,FALSE)))</f>
      </c>
    </row>
    <row r="85" spans="1:4" ht="15">
      <c r="A85" s="69">
        <v>84</v>
      </c>
      <c r="B85" s="69" t="str">
        <f>'Kohad_69-88'!Q72</f>
        <v>Bye Bye</v>
      </c>
      <c r="C85" s="94">
        <f>IF(IF(OR(B85="",B85="bye bye"),"",VLOOKUP(B85,Paigutus!D:H,4,FALSE))=0,"",IF(OR(B85="",B85="bye bye"),"",VLOOKUP(B85,Paigutus!D:H,4,FALSE)))</f>
      </c>
      <c r="D85" s="94">
        <f>IF(IF(OR(B85="",B85="bye bye"),"",VLOOKUP(B85,Paigutus!D:H,5,FALSE))=0,"",IF(OR(B85="",B85="bye bye"),"",VLOOKUP(B85,Paigutus!D:H,5,FALSE)))</f>
      </c>
    </row>
    <row r="86" spans="1:4" ht="15">
      <c r="A86" s="69">
        <v>85</v>
      </c>
      <c r="B86" s="69" t="str">
        <f>'Kohad_69-88'!H74</f>
        <v>Bye Bye</v>
      </c>
      <c r="C86" s="94">
        <f>IF(IF(OR(B86="",B86="bye bye"),"",VLOOKUP(B86,Paigutus!D:H,4,FALSE))=0,"",IF(OR(B86="",B86="bye bye"),"",VLOOKUP(B86,Paigutus!D:H,4,FALSE)))</f>
      </c>
      <c r="D86" s="94">
        <f>IF(IF(OR(B86="",B86="bye bye"),"",VLOOKUP(B86,Paigutus!D:H,5,FALSE))=0,"",IF(OR(B86="",B86="bye bye"),"",VLOOKUP(B86,Paigutus!D:H,5,FALSE)))</f>
      </c>
    </row>
    <row r="87" spans="1:4" ht="15">
      <c r="A87" s="69">
        <v>86</v>
      </c>
      <c r="B87" s="69" t="str">
        <f>'Kohad_69-88'!H78</f>
        <v>Bye Bye</v>
      </c>
      <c r="C87" s="94">
        <f>IF(IF(OR(B87="",B87="bye bye"),"",VLOOKUP(B87,Paigutus!D:H,4,FALSE))=0,"",IF(OR(B87="",B87="bye bye"),"",VLOOKUP(B87,Paigutus!D:H,4,FALSE)))</f>
      </c>
      <c r="D87" s="94">
        <f>IF(IF(OR(B87="",B87="bye bye"),"",VLOOKUP(B87,Paigutus!D:H,5,FALSE))=0,"",IF(OR(B87="",B87="bye bye"),"",VLOOKUP(B87,Paigutus!D:H,5,FALSE)))</f>
      </c>
    </row>
    <row r="88" spans="1:4" ht="15">
      <c r="A88" s="69">
        <v>87</v>
      </c>
      <c r="B88" s="69" t="str">
        <f>'Kohad_69-88'!Q77</f>
        <v>Bye Bye</v>
      </c>
      <c r="C88" s="94">
        <f>IF(IF(OR(B88="",B88="bye bye"),"",VLOOKUP(B88,Paigutus!D:H,4,FALSE))=0,"",IF(OR(B88="",B88="bye bye"),"",VLOOKUP(B88,Paigutus!D:H,4,FALSE)))</f>
      </c>
      <c r="D88" s="94">
        <f>IF(IF(OR(B88="",B88="bye bye"),"",VLOOKUP(B88,Paigutus!D:H,5,FALSE))=0,"",IF(OR(B88="",B88="bye bye"),"",VLOOKUP(B88,Paigutus!D:H,5,FALSE)))</f>
      </c>
    </row>
    <row r="89" spans="1:4" ht="15">
      <c r="A89" s="69">
        <v>88</v>
      </c>
      <c r="B89" s="69" t="str">
        <f>'Kohad_69-88'!Q80</f>
        <v>Bye Bye</v>
      </c>
      <c r="C89" s="94">
        <f>IF(IF(OR(B89="",B89="bye bye"),"",VLOOKUP(B89,Paigutus!D:H,4,FALSE))=0,"",IF(OR(B89="",B89="bye bye"),"",VLOOKUP(B89,Paigutus!D:H,4,FALSE)))</f>
      </c>
      <c r="D89" s="94">
        <f>IF(IF(OR(B89="",B89="bye bye"),"",VLOOKUP(B89,Paigutus!D:H,5,FALSE))=0,"",IF(OR(B89="",B89="bye bye"),"",VLOOKUP(B89,Paigutus!D:H,5,FALSE)))</f>
      </c>
    </row>
    <row r="90" spans="1:4" ht="15">
      <c r="A90" s="69">
        <v>89</v>
      </c>
      <c r="B90" s="69" t="str">
        <f>'Kohad_89-96'!K9</f>
        <v>Bye Bye</v>
      </c>
      <c r="C90" s="94">
        <f>IF(IF(OR(B90="",B90="bye bye"),"",VLOOKUP(B90,Paigutus!D:H,4,FALSE))=0,"",IF(OR(B90="",B90="bye bye"),"",VLOOKUP(B90,Paigutus!D:H,4,FALSE)))</f>
      </c>
      <c r="D90" s="94">
        <f>IF(IF(OR(B90="",B90="bye bye"),"",VLOOKUP(B90,Paigutus!D:H,5,FALSE))=0,"",IF(OR(B90="",B90="bye bye"),"",VLOOKUP(B90,Paigutus!D:H,5,FALSE)))</f>
      </c>
    </row>
    <row r="91" spans="1:4" ht="15">
      <c r="A91" s="69">
        <v>90</v>
      </c>
      <c r="B91" s="69" t="str">
        <f>'Kohad_89-96'!K15</f>
        <v>Bye Bye</v>
      </c>
      <c r="C91" s="94">
        <f>IF(IF(OR(B91="",B91="bye bye"),"",VLOOKUP(B91,Paigutus!D:H,4,FALSE))=0,"",IF(OR(B91="",B91="bye bye"),"",VLOOKUP(B91,Paigutus!D:H,4,FALSE)))</f>
      </c>
      <c r="D91" s="94">
        <f>IF(IF(OR(B91="",B91="bye bye"),"",VLOOKUP(B91,Paigutus!D:H,5,FALSE))=0,"",IF(OR(B91="",B91="bye bye"),"",VLOOKUP(B91,Paigutus!D:H,5,FALSE)))</f>
      </c>
    </row>
    <row r="92" spans="1:4" ht="15">
      <c r="A92" s="69">
        <v>91</v>
      </c>
      <c r="B92" s="69" t="str">
        <f>'Kohad_89-96'!N18</f>
        <v>Bye Bye</v>
      </c>
      <c r="C92" s="94">
        <f>IF(IF(OR(B92="",B92="bye bye"),"",VLOOKUP(B92,Paigutus!D:H,4,FALSE))=0,"",IF(OR(B92="",B92="bye bye"),"",VLOOKUP(B92,Paigutus!D:H,4,FALSE)))</f>
      </c>
      <c r="D92" s="94">
        <f>IF(IF(OR(B92="",B92="bye bye"),"",VLOOKUP(B92,Paigutus!D:H,5,FALSE))=0,"",IF(OR(B92="",B92="bye bye"),"",VLOOKUP(B92,Paigutus!D:H,5,FALSE)))</f>
      </c>
    </row>
    <row r="93" spans="1:4" ht="15">
      <c r="A93" s="69">
        <v>92</v>
      </c>
      <c r="B93" s="69" t="str">
        <f>'Kohad_89-96'!N21</f>
        <v>Bye Bye</v>
      </c>
      <c r="C93" s="94">
        <f>IF(IF(OR(B93="",B93="bye bye"),"",VLOOKUP(B93,Paigutus!D:H,4,FALSE))=0,"",IF(OR(B93="",B93="bye bye"),"",VLOOKUP(B93,Paigutus!D:H,4,FALSE)))</f>
      </c>
      <c r="D93" s="94">
        <f>IF(IF(OR(B93="",B93="bye bye"),"",VLOOKUP(B93,Paigutus!D:H,5,FALSE))=0,"",IF(OR(B93="",B93="bye bye"),"",VLOOKUP(B93,Paigutus!D:H,5,FALSE)))</f>
      </c>
    </row>
    <row r="94" spans="1:4" ht="15">
      <c r="A94" s="69">
        <v>93</v>
      </c>
      <c r="B94" s="69" t="str">
        <f>'Kohad_89-96'!H22</f>
        <v>Bye Bye</v>
      </c>
      <c r="C94" s="94">
        <f>IF(IF(OR(B94="",B94="bye bye"),"",VLOOKUP(B94,Paigutus!D:H,4,FALSE))=0,"",IF(OR(B94="",B94="bye bye"),"",VLOOKUP(B94,Paigutus!D:H,4,FALSE)))</f>
      </c>
      <c r="D94" s="94">
        <f>IF(IF(OR(B94="",B94="bye bye"),"",VLOOKUP(B94,Paigutus!D:H,5,FALSE))=0,"",IF(OR(B94="",B94="bye bye"),"",VLOOKUP(B94,Paigutus!D:H,5,FALSE)))</f>
      </c>
    </row>
    <row r="95" spans="1:4" ht="15">
      <c r="A95" s="69">
        <v>94</v>
      </c>
      <c r="B95" s="69" t="str">
        <f>'Kohad_89-96'!H26</f>
        <v>Bye Bye</v>
      </c>
      <c r="C95" s="94">
        <f>IF(IF(OR(B95="",B95="bye bye"),"",VLOOKUP(B95,Paigutus!D:H,4,FALSE))=0,"",IF(OR(B95="",B95="bye bye"),"",VLOOKUP(B95,Paigutus!D:H,4,FALSE)))</f>
      </c>
      <c r="D95" s="94">
        <f>IF(IF(OR(B95="",B95="bye bye"),"",VLOOKUP(B95,Paigutus!D:H,5,FALSE))=0,"",IF(OR(B95="",B95="bye bye"),"",VLOOKUP(B95,Paigutus!D:H,5,FALSE)))</f>
      </c>
    </row>
    <row r="96" spans="1:4" ht="15">
      <c r="A96" s="69">
        <v>95</v>
      </c>
      <c r="B96" s="69" t="str">
        <f>'Kohad_89-96'!O29</f>
        <v>Bye Bye</v>
      </c>
      <c r="C96" s="94">
        <f>IF(IF(OR(B96="",B96="bye bye"),"",VLOOKUP(B96,Paigutus!D:H,4,FALSE))=0,"",IF(OR(B96="",B96="bye bye"),"",VLOOKUP(B96,Paigutus!D:H,4,FALSE)))</f>
      </c>
      <c r="D96" s="94">
        <f>IF(IF(OR(B96="",B96="bye bye"),"",VLOOKUP(B96,Paigutus!D:H,5,FALSE))=0,"",IF(OR(B96="",B96="bye bye"),"",VLOOKUP(B96,Paigutus!D:H,5,FALSE)))</f>
      </c>
    </row>
    <row r="97" spans="1:4" ht="15">
      <c r="A97" s="69">
        <v>96</v>
      </c>
      <c r="B97" s="69" t="str">
        <f>'Kohad_89-96'!O32</f>
        <v>Bye Bye</v>
      </c>
      <c r="C97" s="94">
        <f>IF(IF(OR(B97="",B97="bye bye"),"",VLOOKUP(B97,Paigutus!D:H,4,FALSE))=0,"",IF(OR(B97="",B97="bye bye"),"",VLOOKUP(B97,Paigutus!D:H,4,FALSE)))</f>
      </c>
      <c r="D97" s="94">
        <f>IF(IF(OR(B97="",B97="bye bye"),"",VLOOKUP(B97,Paigutus!D:H,5,FALSE))=0,"",IF(OR(B97="",B97="bye bye"),"",VLOOKUP(B97,Paigutus!D:H,5,FALSE)))</f>
      </c>
    </row>
  </sheetData>
  <sheetProtection selectLockedCells="1" selectUnlockedCells="1"/>
  <autoFilter ref="C1:D97"/>
  <printOptions/>
  <pageMargins left="0.75" right="0.75" top="0.4597222222222222" bottom="0.790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V688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9" width="5.7109375" style="0" customWidth="1"/>
    <col min="20" max="20" width="3.140625" style="0" bestFit="1" customWidth="1"/>
  </cols>
  <sheetData>
    <row r="1" spans="1:21" ht="15">
      <c r="A1" s="140" t="s">
        <v>6</v>
      </c>
      <c r="B1" s="141"/>
      <c r="C1" s="141"/>
      <c r="D1" s="141"/>
      <c r="E1" s="141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44" t="s">
        <v>7</v>
      </c>
      <c r="S1" s="145"/>
      <c r="T1" s="145"/>
      <c r="U1" s="146"/>
    </row>
    <row r="2" spans="1:21" ht="12.75">
      <c r="A2" s="142" t="s">
        <v>8</v>
      </c>
      <c r="B2" s="117"/>
      <c r="C2" s="117"/>
      <c r="D2" s="117"/>
      <c r="E2" s="117"/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7" t="s">
        <v>9</v>
      </c>
      <c r="S2" s="148"/>
      <c r="T2" s="148"/>
      <c r="U2" s="149"/>
    </row>
    <row r="3" spans="1:21" ht="12.75">
      <c r="A3" s="91"/>
      <c r="B3" s="143"/>
      <c r="C3" s="143"/>
      <c r="D3" s="143"/>
      <c r="E3" s="92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50"/>
      <c r="S3" s="151"/>
      <c r="T3" s="151"/>
      <c r="U3" s="152"/>
    </row>
    <row r="4" spans="1:20" ht="12.75">
      <c r="A4" s="1"/>
      <c r="B4" s="1"/>
      <c r="C4" s="1"/>
      <c r="D4" s="10">
        <v>1</v>
      </c>
      <c r="E4" s="107" t="str">
        <f>VLOOKUP(D4,Paigutus!$A$5:$F$100,4,FALSE)</f>
        <v>Liisi Vellner</v>
      </c>
      <c r="F4" s="107"/>
      <c r="G4" s="107"/>
      <c r="H4" s="1"/>
      <c r="I4" s="88" t="s">
        <v>225</v>
      </c>
      <c r="J4" s="88"/>
      <c r="K4" s="88"/>
      <c r="L4" s="56"/>
      <c r="M4" s="56"/>
      <c r="N4" s="56"/>
      <c r="O4" s="11"/>
      <c r="P4" s="12"/>
      <c r="Q4" s="2"/>
      <c r="R4" s="112"/>
      <c r="S4" s="112"/>
      <c r="T4" s="5"/>
    </row>
    <row r="5" spans="1:20" ht="12.75">
      <c r="A5" s="10">
        <v>64</v>
      </c>
      <c r="B5" s="107" t="str">
        <f>VLOOKUP(A5,Paigutus!$A$5:$F$100,4,FALSE)</f>
        <v>Joosep Hansar</v>
      </c>
      <c r="C5" s="107"/>
      <c r="D5" s="107"/>
      <c r="E5" s="1"/>
      <c r="F5" s="1"/>
      <c r="G5" s="13">
        <v>233</v>
      </c>
      <c r="H5" s="111" t="str">
        <f>IF(Mängud!E34="","",Mängud!E34)</f>
        <v>Liisi Vellner</v>
      </c>
      <c r="I5" s="111"/>
      <c r="J5" s="11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12.75">
      <c r="A6" s="1"/>
      <c r="B6" s="1"/>
      <c r="C6" s="1"/>
      <c r="D6" s="13">
        <v>201</v>
      </c>
      <c r="E6" s="106" t="str">
        <f>IF(Mängud!E2="","",Mängud!E2)</f>
        <v>Joosep Hansar</v>
      </c>
      <c r="F6" s="106"/>
      <c r="G6" s="106"/>
      <c r="H6" s="14"/>
      <c r="I6" s="15" t="str">
        <f>IF(Mängud!F34="","",Mängud!F34)</f>
        <v>3:0</v>
      </c>
      <c r="J6" s="13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12.75">
      <c r="A7" s="10">
        <v>65</v>
      </c>
      <c r="B7" s="107" t="str">
        <f>VLOOKUP(A7,Paigutus!$A$5:$F$100,4,FALSE)</f>
        <v>Egle Hiius</v>
      </c>
      <c r="C7" s="107"/>
      <c r="D7" s="108"/>
      <c r="E7" s="14"/>
      <c r="F7" s="15" t="str">
        <f>IF(Mängud!F2="","",Mängud!F2)</f>
        <v>3:1</v>
      </c>
      <c r="G7" s="1"/>
      <c r="H7" s="1"/>
      <c r="I7" s="1"/>
      <c r="J7" s="16">
        <v>297</v>
      </c>
      <c r="K7" s="111" t="str">
        <f>IF(Mängud!E98="","",Mängud!E98)</f>
        <v>Liisi Vellner</v>
      </c>
      <c r="L7" s="111"/>
      <c r="M7" s="111"/>
      <c r="N7" s="1"/>
      <c r="O7" s="1"/>
      <c r="P7" s="1"/>
      <c r="Q7" s="1"/>
      <c r="R7" s="1"/>
      <c r="S7" s="1"/>
      <c r="T7" s="5"/>
    </row>
    <row r="8" spans="1:20" ht="12.75">
      <c r="A8" s="1"/>
      <c r="B8" s="1"/>
      <c r="C8" s="1"/>
      <c r="D8" s="10">
        <v>32</v>
      </c>
      <c r="E8" s="107" t="str">
        <f>VLOOKUP(D8,Paigutus!$A$5:$F$100,4,FALSE)</f>
        <v>Vootele Vaher</v>
      </c>
      <c r="F8" s="107"/>
      <c r="G8" s="107"/>
      <c r="H8" s="1"/>
      <c r="I8" s="1"/>
      <c r="J8" s="16"/>
      <c r="K8" s="14"/>
      <c r="L8" s="15" t="str">
        <f>IF(Mängud!F98="","",Mängud!F98)</f>
        <v>3:0</v>
      </c>
      <c r="M8" s="13"/>
      <c r="N8" s="1"/>
      <c r="O8" s="1"/>
      <c r="P8" s="1"/>
      <c r="Q8" s="1"/>
      <c r="R8" s="1"/>
      <c r="S8" s="1"/>
      <c r="T8" s="5"/>
    </row>
    <row r="9" spans="1:20" ht="12.75">
      <c r="A9" s="10">
        <v>33</v>
      </c>
      <c r="B9" s="107" t="str">
        <f>VLOOKUP(A9,Paigutus!$A$5:$F$100,4,FALSE)</f>
        <v>Ats Kallais</v>
      </c>
      <c r="C9" s="107"/>
      <c r="D9" s="107"/>
      <c r="E9" s="1"/>
      <c r="F9" s="1"/>
      <c r="G9" s="13">
        <v>234</v>
      </c>
      <c r="H9" s="106" t="str">
        <f>IF(Mängud!E35="","",Mängud!E35)</f>
        <v>Vootele Vaher</v>
      </c>
      <c r="I9" s="106"/>
      <c r="J9" s="106"/>
      <c r="K9" s="1"/>
      <c r="L9" s="1"/>
      <c r="M9" s="16"/>
      <c r="N9" s="1"/>
      <c r="O9" s="1"/>
      <c r="P9" s="1"/>
      <c r="Q9" s="1"/>
      <c r="R9" s="1"/>
      <c r="S9" s="1"/>
      <c r="T9" s="5"/>
    </row>
    <row r="10" spans="1:20" ht="12.75">
      <c r="A10" s="1"/>
      <c r="B10" s="17"/>
      <c r="C10" s="17"/>
      <c r="D10" s="13">
        <v>202</v>
      </c>
      <c r="E10" s="106" t="str">
        <f>IF(Mängud!E3="","",Mängud!E3)</f>
        <v>Ats Kallais</v>
      </c>
      <c r="F10" s="106"/>
      <c r="G10" s="106"/>
      <c r="H10" s="14"/>
      <c r="I10" s="15" t="str">
        <f>IF(Mängud!F35="","",Mängud!F35)</f>
        <v>3:0</v>
      </c>
      <c r="J10" s="1"/>
      <c r="K10" s="1"/>
      <c r="L10" s="1"/>
      <c r="M10" s="16"/>
      <c r="N10" s="1"/>
      <c r="O10" s="1"/>
      <c r="P10" s="1"/>
      <c r="Q10" s="1"/>
      <c r="R10" s="1"/>
      <c r="S10" s="1"/>
      <c r="T10" s="5"/>
    </row>
    <row r="11" spans="1:20" ht="12.75">
      <c r="A11" s="18">
        <v>96</v>
      </c>
      <c r="B11" s="107" t="str">
        <f>VLOOKUP(A11,Paigutus!$A$5:$F$100,4,FALSE)</f>
        <v>Bye Bye</v>
      </c>
      <c r="C11" s="107"/>
      <c r="D11" s="108"/>
      <c r="E11" s="14"/>
      <c r="F11" s="15" t="str">
        <f>IF(Mängud!F3="","",Mängud!F3)</f>
        <v>w.o.</v>
      </c>
      <c r="G11" s="1"/>
      <c r="H11" s="1"/>
      <c r="I11" s="1"/>
      <c r="J11" s="1"/>
      <c r="K11" s="1"/>
      <c r="L11" s="1"/>
      <c r="M11" s="16">
        <v>369</v>
      </c>
      <c r="N11" s="111" t="str">
        <f>IF(Mängud!E170="","",Mängud!E170)</f>
        <v>Liisi Vellner</v>
      </c>
      <c r="O11" s="111"/>
      <c r="P11" s="111"/>
      <c r="Q11" s="1"/>
      <c r="R11" s="1"/>
      <c r="S11" s="1"/>
      <c r="T11" s="5"/>
    </row>
    <row r="12" spans="1:20" ht="12.75">
      <c r="A12" s="1"/>
      <c r="B12" s="1"/>
      <c r="C12" s="1"/>
      <c r="D12" s="10">
        <v>17</v>
      </c>
      <c r="E12" s="107" t="str">
        <f>VLOOKUP(D12,Paigutus!$A$5:$F$100,4,FALSE)</f>
        <v>Keit Reinsalu</v>
      </c>
      <c r="F12" s="107"/>
      <c r="G12" s="107"/>
      <c r="H12" s="1"/>
      <c r="I12" s="1"/>
      <c r="J12" s="1"/>
      <c r="K12" s="1"/>
      <c r="L12" s="1"/>
      <c r="M12" s="16"/>
      <c r="N12" s="14"/>
      <c r="O12" s="15" t="str">
        <f>IF(Mängud!F170="","",Mängud!F170)</f>
        <v>3:0</v>
      </c>
      <c r="P12" s="13"/>
      <c r="Q12" s="1"/>
      <c r="R12" s="1"/>
      <c r="S12" s="1"/>
      <c r="T12" s="5"/>
    </row>
    <row r="13" spans="1:20" ht="12.75">
      <c r="A13" s="10">
        <v>48</v>
      </c>
      <c r="B13" s="107" t="str">
        <f>VLOOKUP(A13,Paigutus!$A$5:$F$100,4,FALSE)</f>
        <v>Tõnu Hansar</v>
      </c>
      <c r="C13" s="107"/>
      <c r="D13" s="107"/>
      <c r="E13" s="1"/>
      <c r="F13" s="1"/>
      <c r="G13" s="13">
        <v>235</v>
      </c>
      <c r="H13" s="111" t="str">
        <f>IF(Mängud!E36="","",Mängud!E36)</f>
        <v>Keit Reinsalu</v>
      </c>
      <c r="I13" s="111"/>
      <c r="J13" s="111"/>
      <c r="K13" s="1"/>
      <c r="L13" s="1"/>
      <c r="M13" s="16"/>
      <c r="N13" s="1"/>
      <c r="O13" s="1"/>
      <c r="P13" s="16"/>
      <c r="Q13" s="1"/>
      <c r="R13" s="1"/>
      <c r="S13" s="1"/>
      <c r="T13" s="5"/>
    </row>
    <row r="14" spans="1:20" ht="12.75">
      <c r="A14" s="1"/>
      <c r="B14" s="1"/>
      <c r="C14" s="1"/>
      <c r="D14" s="13">
        <v>203</v>
      </c>
      <c r="E14" s="106" t="str">
        <f>IF(Mängud!E4="","",Mängud!E4)</f>
        <v>Tõnu Hansar</v>
      </c>
      <c r="F14" s="106"/>
      <c r="G14" s="106"/>
      <c r="H14" s="14"/>
      <c r="I14" s="15" t="str">
        <f>IF(Mängud!F36="","",Mängud!F36)</f>
        <v>3:0</v>
      </c>
      <c r="J14" s="13"/>
      <c r="K14" s="1"/>
      <c r="L14" s="1"/>
      <c r="M14" s="16"/>
      <c r="N14" s="1"/>
      <c r="O14" s="1"/>
      <c r="P14" s="16"/>
      <c r="Q14" s="1"/>
      <c r="R14" s="1"/>
      <c r="S14" s="1"/>
      <c r="T14" s="5"/>
    </row>
    <row r="15" spans="1:20" ht="12.75">
      <c r="A15" s="10">
        <v>81</v>
      </c>
      <c r="B15" s="107" t="str">
        <f>VLOOKUP(A15,Paigutus!$A$5:$F$100,4,FALSE)</f>
        <v>Sara Ponnin</v>
      </c>
      <c r="C15" s="107"/>
      <c r="D15" s="108"/>
      <c r="E15" s="14"/>
      <c r="F15" s="15" t="str">
        <f>IF(Mängud!F4="","",Mängud!F4)</f>
        <v>3:0</v>
      </c>
      <c r="G15" s="1"/>
      <c r="H15" s="1"/>
      <c r="I15" s="1"/>
      <c r="J15" s="16">
        <v>298</v>
      </c>
      <c r="K15" s="106" t="str">
        <f>IF(Mängud!E99="","",Mängud!E99)</f>
        <v>Keit Reinsalu</v>
      </c>
      <c r="L15" s="106"/>
      <c r="M15" s="106"/>
      <c r="N15" s="1"/>
      <c r="O15" s="1"/>
      <c r="P15" s="16"/>
      <c r="Q15" s="1"/>
      <c r="R15" s="1"/>
      <c r="S15" s="1"/>
      <c r="T15" s="5"/>
    </row>
    <row r="16" spans="1:20" ht="12.75">
      <c r="A16" s="1"/>
      <c r="B16" s="1"/>
      <c r="C16" s="1"/>
      <c r="D16" s="10">
        <v>16</v>
      </c>
      <c r="E16" s="107" t="str">
        <f>VLOOKUP(D16,Paigutus!$A$5:$F$100,4,FALSE)</f>
        <v>Eduard Virkunen</v>
      </c>
      <c r="F16" s="107"/>
      <c r="G16" s="107"/>
      <c r="H16" s="1"/>
      <c r="I16" s="1"/>
      <c r="J16" s="16"/>
      <c r="K16" s="14"/>
      <c r="L16" s="15" t="str">
        <f>IF(Mängud!F99="","",Mängud!F99)</f>
        <v>3:1</v>
      </c>
      <c r="M16" s="1"/>
      <c r="N16" s="1"/>
      <c r="O16" s="1"/>
      <c r="P16" s="16"/>
      <c r="Q16" s="1"/>
      <c r="R16" s="1"/>
      <c r="S16" s="1"/>
      <c r="T16" s="5"/>
    </row>
    <row r="17" spans="1:20" ht="12.75">
      <c r="A17" s="10">
        <v>49</v>
      </c>
      <c r="B17" s="107" t="str">
        <f>VLOOKUP(A17,Paigutus!$A$5:$F$100,4,FALSE)</f>
        <v>Peeter Pill</v>
      </c>
      <c r="C17" s="107"/>
      <c r="D17" s="107"/>
      <c r="E17" s="1"/>
      <c r="F17" s="1"/>
      <c r="G17" s="13">
        <v>236</v>
      </c>
      <c r="H17" s="106" t="str">
        <f>IF(Mängud!E37="","",Mängud!E37)</f>
        <v>Eduard Virkunen</v>
      </c>
      <c r="I17" s="106"/>
      <c r="J17" s="106"/>
      <c r="K17" s="1"/>
      <c r="L17" s="1"/>
      <c r="M17" s="1"/>
      <c r="N17" s="1"/>
      <c r="O17" s="1"/>
      <c r="P17" s="16"/>
      <c r="Q17" s="1"/>
      <c r="R17" s="19"/>
      <c r="S17" s="1"/>
      <c r="T17" s="5"/>
    </row>
    <row r="18" spans="1:20" ht="12.75">
      <c r="A18" s="1"/>
      <c r="B18" s="1"/>
      <c r="C18" s="1"/>
      <c r="D18" s="13">
        <v>204</v>
      </c>
      <c r="E18" s="106" t="str">
        <f>IF(Mängud!E5="","",Mängud!E5)</f>
        <v>Peeter Pill</v>
      </c>
      <c r="F18" s="106"/>
      <c r="G18" s="106"/>
      <c r="H18" s="14"/>
      <c r="I18" s="15" t="str">
        <f>IF(Mängud!F37="","",Mängud!F37)</f>
        <v>3:0</v>
      </c>
      <c r="J18" s="1"/>
      <c r="K18" s="1"/>
      <c r="L18" s="1"/>
      <c r="M18" s="1"/>
      <c r="N18" s="1"/>
      <c r="O18" s="1"/>
      <c r="P18" s="16"/>
      <c r="Q18" s="1"/>
      <c r="R18" s="1"/>
      <c r="S18" s="1"/>
      <c r="T18" s="5"/>
    </row>
    <row r="19" spans="1:20" ht="12.75">
      <c r="A19" s="10">
        <v>80</v>
      </c>
      <c r="B19" s="107" t="str">
        <f>VLOOKUP(A19,Paigutus!$A$5:$F$100,4,FALSE)</f>
        <v>Jako Lill</v>
      </c>
      <c r="C19" s="107"/>
      <c r="D19" s="108"/>
      <c r="E19" s="14"/>
      <c r="F19" s="15" t="str">
        <f>IF(Mängud!F5="","",Mängud!F5)</f>
        <v>3:0</v>
      </c>
      <c r="G19" s="1"/>
      <c r="H19" s="1"/>
      <c r="I19" s="1"/>
      <c r="J19" s="1"/>
      <c r="K19" s="1"/>
      <c r="L19" s="1"/>
      <c r="M19" s="19"/>
      <c r="N19" s="1"/>
      <c r="O19" s="1"/>
      <c r="P19" s="20">
        <v>425</v>
      </c>
      <c r="Q19" s="111" t="str">
        <f>IF(Mängud!E226="","",Mängud!E226)</f>
        <v>Liisi Vellner</v>
      </c>
      <c r="R19" s="111"/>
      <c r="S19" s="111"/>
      <c r="T19" s="5"/>
    </row>
    <row r="20" spans="1:20" ht="12.75">
      <c r="A20" s="1"/>
      <c r="B20" s="1"/>
      <c r="C20" s="1"/>
      <c r="D20" s="10">
        <v>9</v>
      </c>
      <c r="E20" s="107" t="str">
        <f>VLOOKUP(D20,Paigutus!$A$5:$F$100,4,FALSE)</f>
        <v>Aimar Välja</v>
      </c>
      <c r="F20" s="107"/>
      <c r="G20" s="107"/>
      <c r="H20" s="1"/>
      <c r="I20" s="1"/>
      <c r="J20" s="1"/>
      <c r="K20" s="1"/>
      <c r="L20" s="1"/>
      <c r="M20" s="1"/>
      <c r="N20" s="1"/>
      <c r="O20" s="1"/>
      <c r="P20" s="16"/>
      <c r="Q20" s="14"/>
      <c r="R20" s="15" t="str">
        <f>IF(Mängud!F226="","",Mängud!F226)</f>
        <v>3:0</v>
      </c>
      <c r="S20" s="19"/>
      <c r="T20" s="5"/>
    </row>
    <row r="21" spans="1:20" ht="12.75">
      <c r="A21" s="10">
        <v>56</v>
      </c>
      <c r="B21" s="107" t="str">
        <f>VLOOKUP(A21,Paigutus!$A$5:$F$100,4,FALSE)</f>
        <v>Vesta Lissovenko</v>
      </c>
      <c r="C21" s="107"/>
      <c r="D21" s="107"/>
      <c r="E21" s="1"/>
      <c r="F21" s="1"/>
      <c r="G21" s="13">
        <v>237</v>
      </c>
      <c r="H21" s="111" t="str">
        <f>IF(Mängud!E38="","",Mängud!E38)</f>
        <v>Aimar Välja</v>
      </c>
      <c r="I21" s="111"/>
      <c r="J21" s="111"/>
      <c r="K21" s="1"/>
      <c r="L21" s="1"/>
      <c r="M21" s="1"/>
      <c r="N21" s="1"/>
      <c r="O21" s="1"/>
      <c r="P21" s="16"/>
      <c r="Q21" s="1"/>
      <c r="R21" s="1"/>
      <c r="S21" s="19"/>
      <c r="T21" s="5"/>
    </row>
    <row r="22" spans="1:20" ht="12.75">
      <c r="A22" s="1"/>
      <c r="B22" s="1"/>
      <c r="C22" s="1"/>
      <c r="D22" s="13">
        <v>205</v>
      </c>
      <c r="E22" s="106" t="str">
        <f>IF(Mängud!E6="","",Mängud!E6)</f>
        <v>Vesta Lissovenko</v>
      </c>
      <c r="F22" s="106"/>
      <c r="G22" s="106"/>
      <c r="H22" s="14"/>
      <c r="I22" s="15" t="str">
        <f>IF(Mängud!F38="","",Mängud!F38)</f>
        <v>3:0</v>
      </c>
      <c r="J22" s="13"/>
      <c r="K22" s="1"/>
      <c r="L22" s="1"/>
      <c r="M22" s="1"/>
      <c r="N22" s="1"/>
      <c r="O22" s="1"/>
      <c r="P22" s="16"/>
      <c r="Q22" s="1"/>
      <c r="R22" s="1"/>
      <c r="S22" s="19"/>
      <c r="T22" s="5"/>
    </row>
    <row r="23" spans="1:20" ht="12.75">
      <c r="A23" s="10">
        <v>73</v>
      </c>
      <c r="B23" s="107" t="str">
        <f>VLOOKUP(A23,Paigutus!$A$5:$F$100,4,FALSE)</f>
        <v>Anna maria Hanson</v>
      </c>
      <c r="C23" s="107"/>
      <c r="D23" s="108"/>
      <c r="E23" s="14"/>
      <c r="F23" s="15" t="str">
        <f>IF(Mängud!F6="","",Mängud!F6)</f>
        <v>3:1</v>
      </c>
      <c r="G23" s="1"/>
      <c r="H23" s="1"/>
      <c r="I23" s="1"/>
      <c r="J23" s="16">
        <v>299</v>
      </c>
      <c r="K23" s="111" t="str">
        <f>IF(Mängud!E100="","",Mängud!E100)</f>
        <v>Aimar Välja</v>
      </c>
      <c r="L23" s="111"/>
      <c r="M23" s="111"/>
      <c r="N23" s="1"/>
      <c r="O23" s="1"/>
      <c r="P23" s="16"/>
      <c r="Q23" s="1"/>
      <c r="R23" s="1"/>
      <c r="S23" s="19"/>
      <c r="T23" s="5"/>
    </row>
    <row r="24" spans="1:20" ht="12.75">
      <c r="A24" s="1"/>
      <c r="B24" s="1"/>
      <c r="C24" s="1"/>
      <c r="D24" s="10">
        <v>24</v>
      </c>
      <c r="E24" s="107" t="str">
        <f>VLOOKUP(D24,Paigutus!$A$5:$F$100,4,FALSE)</f>
        <v>Kalle Kuuspalu</v>
      </c>
      <c r="F24" s="107"/>
      <c r="G24" s="107"/>
      <c r="H24" s="1"/>
      <c r="I24" s="1"/>
      <c r="J24" s="16"/>
      <c r="K24" s="14"/>
      <c r="L24" s="15" t="str">
        <f>IF(Mängud!F100="","",Mängud!F100)</f>
        <v>3:0</v>
      </c>
      <c r="M24" s="13"/>
      <c r="N24" s="1"/>
      <c r="O24" s="1"/>
      <c r="P24" s="16"/>
      <c r="Q24" s="1"/>
      <c r="R24" s="1"/>
      <c r="S24" s="19"/>
      <c r="T24" s="5"/>
    </row>
    <row r="25" spans="1:20" ht="12.75">
      <c r="A25" s="10">
        <v>41</v>
      </c>
      <c r="B25" s="107" t="str">
        <f>VLOOKUP(A25,Paigutus!$A$5:$F$100,4,FALSE)</f>
        <v>Arvi Merigan</v>
      </c>
      <c r="C25" s="107"/>
      <c r="D25" s="107"/>
      <c r="E25" s="1"/>
      <c r="F25" s="1"/>
      <c r="G25" s="13">
        <v>238</v>
      </c>
      <c r="H25" s="106" t="str">
        <f>IF(Mängud!E39="","",Mängud!E39)</f>
        <v>Kalle Kuuspalu</v>
      </c>
      <c r="I25" s="106"/>
      <c r="J25" s="106"/>
      <c r="K25" s="1"/>
      <c r="L25" s="1"/>
      <c r="M25" s="16"/>
      <c r="N25" s="1"/>
      <c r="O25" s="1"/>
      <c r="P25" s="16"/>
      <c r="Q25" s="1"/>
      <c r="R25" s="1"/>
      <c r="S25" s="19"/>
      <c r="T25" s="5"/>
    </row>
    <row r="26" spans="1:20" ht="12.75">
      <c r="A26" s="1"/>
      <c r="B26" s="1"/>
      <c r="C26" s="1"/>
      <c r="D26" s="13">
        <v>206</v>
      </c>
      <c r="E26" s="106" t="str">
        <f>IF(Mängud!E7="","",Mängud!E7)</f>
        <v>Arvi Merigan</v>
      </c>
      <c r="F26" s="106"/>
      <c r="G26" s="106"/>
      <c r="H26" s="14"/>
      <c r="I26" s="15" t="str">
        <f>IF(Mängud!F39="","",Mängud!F39)</f>
        <v>3:0</v>
      </c>
      <c r="J26" s="1"/>
      <c r="K26" s="1"/>
      <c r="L26" s="1"/>
      <c r="M26" s="16"/>
      <c r="N26" s="1"/>
      <c r="O26" s="1"/>
      <c r="P26" s="16"/>
      <c r="Q26" s="1"/>
      <c r="R26" s="1"/>
      <c r="S26" s="19"/>
      <c r="T26" s="5"/>
    </row>
    <row r="27" spans="1:20" ht="12.75">
      <c r="A27" s="10">
        <v>88</v>
      </c>
      <c r="B27" s="107" t="str">
        <f>VLOOKUP(A27,Paigutus!$A$5:$F$100,4,FALSE)</f>
        <v>Bye Bye</v>
      </c>
      <c r="C27" s="107"/>
      <c r="D27" s="108"/>
      <c r="E27" s="14"/>
      <c r="F27" s="15" t="str">
        <f>IF(Mängud!F7="","",Mängud!F7)</f>
        <v>w.o.</v>
      </c>
      <c r="G27" s="1"/>
      <c r="H27" s="1"/>
      <c r="I27" s="1"/>
      <c r="J27" s="1"/>
      <c r="K27" s="1"/>
      <c r="L27" s="1"/>
      <c r="M27" s="16">
        <v>370</v>
      </c>
      <c r="N27" s="106" t="str">
        <f>IF(Mängud!E171="","",Mängud!E171)</f>
        <v>Kai Thornbech</v>
      </c>
      <c r="O27" s="106"/>
      <c r="P27" s="106"/>
      <c r="Q27" s="1"/>
      <c r="R27" s="1"/>
      <c r="S27" s="19"/>
      <c r="T27" s="5"/>
    </row>
    <row r="28" spans="1:20" ht="12.75">
      <c r="A28" s="1"/>
      <c r="B28" s="1"/>
      <c r="C28" s="1"/>
      <c r="D28" s="10">
        <v>25</v>
      </c>
      <c r="E28" s="107" t="str">
        <f>VLOOKUP(D28,Paigutus!$A$5:$F$100,4,FALSE)</f>
        <v>Ain Raid</v>
      </c>
      <c r="F28" s="107"/>
      <c r="G28" s="107"/>
      <c r="H28" s="1"/>
      <c r="I28" s="1"/>
      <c r="J28" s="1"/>
      <c r="K28" s="1"/>
      <c r="L28" s="1"/>
      <c r="M28" s="16"/>
      <c r="N28" s="14"/>
      <c r="O28" s="15" t="str">
        <f>IF(Mängud!F171="","",Mängud!F171)</f>
        <v>3:2</v>
      </c>
      <c r="P28" s="1"/>
      <c r="Q28" s="1"/>
      <c r="R28" s="1"/>
      <c r="S28" s="19"/>
      <c r="T28" s="5"/>
    </row>
    <row r="29" spans="1:20" ht="12.75">
      <c r="A29" s="10">
        <v>40</v>
      </c>
      <c r="B29" s="107" t="str">
        <f>VLOOKUP(A29,Paigutus!$A$5:$F$100,4,FALSE)</f>
        <v>Alex Rahuoja</v>
      </c>
      <c r="C29" s="107"/>
      <c r="D29" s="107"/>
      <c r="E29" s="1"/>
      <c r="F29" s="1"/>
      <c r="G29" s="13">
        <v>239</v>
      </c>
      <c r="H29" s="111" t="str">
        <f>IF(Mängud!E40="","",Mängud!E40)</f>
        <v>Ain Raid</v>
      </c>
      <c r="I29" s="111"/>
      <c r="J29" s="111"/>
      <c r="K29" s="1"/>
      <c r="L29" s="1"/>
      <c r="M29" s="16"/>
      <c r="N29" s="1"/>
      <c r="O29" s="1"/>
      <c r="P29" s="1"/>
      <c r="Q29" s="1"/>
      <c r="R29" s="1"/>
      <c r="S29" s="19"/>
      <c r="T29" s="5"/>
    </row>
    <row r="30" spans="1:20" ht="12.75">
      <c r="A30" s="1"/>
      <c r="B30" s="1"/>
      <c r="C30" s="1"/>
      <c r="D30" s="13">
        <v>207</v>
      </c>
      <c r="E30" s="106" t="str">
        <f>IF(Mängud!E8="","",Mängud!E8)</f>
        <v>Alex Rahuoja</v>
      </c>
      <c r="F30" s="106"/>
      <c r="G30" s="106"/>
      <c r="H30" s="14"/>
      <c r="I30" s="15" t="str">
        <f>IF(Mängud!F40="","",Mängud!F40)</f>
        <v>3:1</v>
      </c>
      <c r="J30" s="13"/>
      <c r="K30" s="1"/>
      <c r="L30" s="1"/>
      <c r="M30" s="16"/>
      <c r="N30" s="1"/>
      <c r="O30" s="1"/>
      <c r="P30" s="1"/>
      <c r="Q30" s="1"/>
      <c r="R30" s="1"/>
      <c r="S30" s="19"/>
      <c r="T30" s="5"/>
    </row>
    <row r="31" spans="1:20" ht="12.75">
      <c r="A31" s="10">
        <v>89</v>
      </c>
      <c r="B31" s="107" t="str">
        <f>VLOOKUP(A31,Paigutus!$A$5:$F$100,4,FALSE)</f>
        <v>Bye Bye</v>
      </c>
      <c r="C31" s="107"/>
      <c r="D31" s="108"/>
      <c r="E31" s="14"/>
      <c r="F31" s="15" t="str">
        <f>IF(Mängud!F8="","",Mängud!F8)</f>
        <v>w.o.</v>
      </c>
      <c r="G31" s="1"/>
      <c r="H31" s="1"/>
      <c r="I31" s="1"/>
      <c r="J31" s="16">
        <v>300</v>
      </c>
      <c r="K31" s="106" t="str">
        <f>IF(Mängud!E101="","",Mängud!E101)</f>
        <v>Kai Thornbech</v>
      </c>
      <c r="L31" s="106"/>
      <c r="M31" s="106"/>
      <c r="N31" s="1"/>
      <c r="O31" s="1"/>
      <c r="P31" s="1"/>
      <c r="Q31" s="1"/>
      <c r="R31" s="1"/>
      <c r="S31" s="19"/>
      <c r="T31" s="5"/>
    </row>
    <row r="32" spans="1:20" ht="12.75">
      <c r="A32" s="1"/>
      <c r="B32" s="1"/>
      <c r="C32" s="1"/>
      <c r="D32" s="10">
        <v>8</v>
      </c>
      <c r="E32" s="107" t="str">
        <f>VLOOKUP(D32,Paigutus!$A$5:$F$100,4,FALSE)</f>
        <v>Kai Thornbech</v>
      </c>
      <c r="F32" s="107"/>
      <c r="G32" s="107"/>
      <c r="H32" s="1"/>
      <c r="I32" s="1"/>
      <c r="J32" s="16"/>
      <c r="K32" s="14"/>
      <c r="L32" s="15" t="str">
        <f>IF(Mängud!F101="","",Mängud!F101)</f>
        <v>3:0</v>
      </c>
      <c r="M32" s="1"/>
      <c r="N32" s="1"/>
      <c r="O32" s="1"/>
      <c r="P32" s="105" t="s">
        <v>10</v>
      </c>
      <c r="Q32" s="105"/>
      <c r="R32" s="105"/>
      <c r="S32" s="19"/>
      <c r="T32" s="5"/>
    </row>
    <row r="33" spans="1:20" ht="12.75">
      <c r="A33" s="10">
        <v>57</v>
      </c>
      <c r="B33" s="107" t="str">
        <f>VLOOKUP(A33,Paigutus!$A$5:$F$100,4,FALSE)</f>
        <v>Oleg Gussarov</v>
      </c>
      <c r="C33" s="107"/>
      <c r="D33" s="107"/>
      <c r="E33" s="1"/>
      <c r="F33" s="1"/>
      <c r="G33" s="13">
        <v>240</v>
      </c>
      <c r="H33" s="106" t="str">
        <f>IF(Mängud!E41="","",Mängud!E41)</f>
        <v>Kai Thornbech</v>
      </c>
      <c r="I33" s="106"/>
      <c r="J33" s="106"/>
      <c r="K33" s="1"/>
      <c r="L33" s="1"/>
      <c r="M33" s="21">
        <v>425</v>
      </c>
      <c r="N33" s="104" t="str">
        <f>Q19</f>
        <v>Liisi Vellner</v>
      </c>
      <c r="O33" s="104"/>
      <c r="P33" s="104"/>
      <c r="Q33" s="21"/>
      <c r="R33" s="21"/>
      <c r="S33" s="22"/>
      <c r="T33" s="5"/>
    </row>
    <row r="34" spans="1:20" ht="12.75">
      <c r="A34" s="1"/>
      <c r="B34" s="1"/>
      <c r="C34" s="1"/>
      <c r="D34" s="13">
        <v>208</v>
      </c>
      <c r="E34" s="106" t="str">
        <f>IF(Mängud!E9="","",Mängud!E9)</f>
        <v>Oleg Gussarov</v>
      </c>
      <c r="F34" s="106"/>
      <c r="G34" s="106"/>
      <c r="H34" s="14"/>
      <c r="I34" s="15" t="str">
        <f>IF(Mängud!F41="","",Mängud!F41)</f>
        <v>3:0</v>
      </c>
      <c r="J34" s="1"/>
      <c r="K34" s="1"/>
      <c r="L34" s="1"/>
      <c r="M34" s="21"/>
      <c r="N34" s="23"/>
      <c r="O34" s="23"/>
      <c r="P34" s="24">
        <v>477</v>
      </c>
      <c r="Q34" s="104" t="str">
        <f>IF(Mängud!E278="","",Mängud!E278)</f>
        <v>Liisi Vellner</v>
      </c>
      <c r="R34" s="104"/>
      <c r="S34" s="104"/>
      <c r="T34" s="5"/>
    </row>
    <row r="35" spans="1:20" ht="12.75">
      <c r="A35" s="10">
        <v>72</v>
      </c>
      <c r="B35" s="107" t="str">
        <f>VLOOKUP(A35,Paigutus!$A$5:$F$100,4,FALSE)</f>
        <v>Anneli Mälksoo</v>
      </c>
      <c r="C35" s="107"/>
      <c r="D35" s="108"/>
      <c r="E35" s="14"/>
      <c r="F35" s="15" t="str">
        <f>IF(Mängud!F9="","",Mängud!F9)</f>
        <v>3:0</v>
      </c>
      <c r="G35" s="1"/>
      <c r="H35" s="1"/>
      <c r="I35" s="1"/>
      <c r="J35" s="1"/>
      <c r="K35" s="1"/>
      <c r="L35" s="1"/>
      <c r="M35" s="21">
        <v>426</v>
      </c>
      <c r="N35" s="110" t="str">
        <f>Q51</f>
        <v>Allan Salla</v>
      </c>
      <c r="O35" s="110"/>
      <c r="P35" s="110"/>
      <c r="Q35" s="21"/>
      <c r="R35" s="25" t="str">
        <f>IF(Mängud!F278="","",Mängud!F278)</f>
        <v>3:0</v>
      </c>
      <c r="S35" s="22"/>
      <c r="T35" s="5"/>
    </row>
    <row r="36" spans="1:20" ht="12.75">
      <c r="A36" s="1"/>
      <c r="B36" s="1"/>
      <c r="C36" s="1"/>
      <c r="D36" s="10">
        <v>5</v>
      </c>
      <c r="E36" s="107" t="str">
        <f>VLOOKUP(D36,Paigutus!$A$5:$F$100,4,FALSE)</f>
        <v>Timo Teras</v>
      </c>
      <c r="F36" s="107"/>
      <c r="G36" s="107"/>
      <c r="H36" s="1"/>
      <c r="I36" s="1"/>
      <c r="J36" s="1"/>
      <c r="K36" s="1"/>
      <c r="L36" s="1"/>
      <c r="M36" s="1"/>
      <c r="N36" s="1"/>
      <c r="O36" s="1"/>
      <c r="P36" s="1"/>
      <c r="Q36" s="14"/>
      <c r="R36" s="15"/>
      <c r="S36" s="19"/>
      <c r="T36" s="5"/>
    </row>
    <row r="37" spans="1:20" ht="12.75">
      <c r="A37" s="10">
        <v>60</v>
      </c>
      <c r="B37" s="107" t="str">
        <f>VLOOKUP(A37,Paigutus!$A$5:$F$100,4,FALSE)</f>
        <v>Raivo Roots</v>
      </c>
      <c r="C37" s="107"/>
      <c r="D37" s="107"/>
      <c r="E37" s="1"/>
      <c r="F37" s="1"/>
      <c r="G37" s="13">
        <v>241</v>
      </c>
      <c r="H37" s="111" t="str">
        <f>IF(Mängud!E42="","",Mängud!E42)</f>
        <v>Timo Teras</v>
      </c>
      <c r="I37" s="111"/>
      <c r="J37" s="111"/>
      <c r="K37" s="1"/>
      <c r="L37" s="1"/>
      <c r="M37" s="1"/>
      <c r="N37" s="1"/>
      <c r="O37" s="1"/>
      <c r="P37" s="1"/>
      <c r="Q37" s="1"/>
      <c r="R37" s="1"/>
      <c r="S37" s="19"/>
      <c r="T37" s="5"/>
    </row>
    <row r="38" spans="1:20" ht="12.75">
      <c r="A38" s="1"/>
      <c r="B38" s="1"/>
      <c r="C38" s="1"/>
      <c r="D38" s="13">
        <v>209</v>
      </c>
      <c r="E38" s="106" t="str">
        <f>IF(Mängud!E10="","",Mängud!E10)</f>
        <v>Aleks Vaarpu</v>
      </c>
      <c r="F38" s="106"/>
      <c r="G38" s="106"/>
      <c r="H38" s="14"/>
      <c r="I38" s="15" t="str">
        <f>IF(Mängud!F42="","",Mängud!F42)</f>
        <v>3:1</v>
      </c>
      <c r="J38" s="13"/>
      <c r="K38" s="1"/>
      <c r="L38" s="1"/>
      <c r="M38" s="1"/>
      <c r="N38" s="1"/>
      <c r="O38" s="1"/>
      <c r="P38" s="1"/>
      <c r="Q38" s="1"/>
      <c r="R38" s="1"/>
      <c r="S38" s="19"/>
      <c r="T38" s="5"/>
    </row>
    <row r="39" spans="1:20" ht="12.75">
      <c r="A39" s="10">
        <v>69</v>
      </c>
      <c r="B39" s="107" t="str">
        <f>VLOOKUP(A39,Paigutus!$A$5:$F$100,4,FALSE)</f>
        <v>Aleks Vaarpu</v>
      </c>
      <c r="C39" s="107"/>
      <c r="D39" s="108"/>
      <c r="E39" s="14"/>
      <c r="F39" s="15" t="str">
        <f>IF(Mängud!F10="","",Mängud!F10)</f>
        <v>3:2</v>
      </c>
      <c r="G39" s="1"/>
      <c r="H39" s="1"/>
      <c r="I39" s="1"/>
      <c r="J39" s="16">
        <v>301</v>
      </c>
      <c r="K39" s="111" t="str">
        <f>IF(Mängud!E102="","",Mängud!E102)</f>
        <v>Timo Teras</v>
      </c>
      <c r="L39" s="111"/>
      <c r="M39" s="111"/>
      <c r="N39" s="1"/>
      <c r="O39" s="1"/>
      <c r="P39" s="1"/>
      <c r="Q39" s="1"/>
      <c r="R39" s="1"/>
      <c r="S39" s="19"/>
      <c r="T39" s="5"/>
    </row>
    <row r="40" spans="1:20" ht="12.75">
      <c r="A40" s="1"/>
      <c r="B40" s="1"/>
      <c r="C40" s="1"/>
      <c r="D40" s="10">
        <v>28</v>
      </c>
      <c r="E40" s="107" t="str">
        <f>VLOOKUP(D40,Paigutus!$A$5:$F$100,4,FALSE)</f>
        <v>Andres Lampe</v>
      </c>
      <c r="F40" s="107"/>
      <c r="G40" s="107"/>
      <c r="H40" s="1"/>
      <c r="I40" s="1"/>
      <c r="J40" s="16"/>
      <c r="K40" s="14"/>
      <c r="L40" s="15" t="str">
        <f>IF(Mängud!F102="","",Mängud!F102)</f>
        <v>3:0</v>
      </c>
      <c r="M40" s="13"/>
      <c r="N40" s="1"/>
      <c r="O40" s="1"/>
      <c r="P40" s="1"/>
      <c r="Q40" s="1"/>
      <c r="R40" s="1"/>
      <c r="S40" s="19"/>
      <c r="T40" s="5"/>
    </row>
    <row r="41" spans="1:20" ht="12.75">
      <c r="A41" s="10">
        <v>37</v>
      </c>
      <c r="B41" s="107" t="str">
        <f>VLOOKUP(A41,Paigutus!$A$5:$F$100,4,FALSE)</f>
        <v>Heikki Sool</v>
      </c>
      <c r="C41" s="107"/>
      <c r="D41" s="107"/>
      <c r="E41" s="1"/>
      <c r="F41" s="1"/>
      <c r="G41" s="13">
        <v>242</v>
      </c>
      <c r="H41" s="106" t="str">
        <f>IF(Mängud!E43="","",Mängud!E43)</f>
        <v>Andres Lampe</v>
      </c>
      <c r="I41" s="106"/>
      <c r="J41" s="106"/>
      <c r="K41" s="1"/>
      <c r="L41" s="1"/>
      <c r="M41" s="16"/>
      <c r="N41" s="1"/>
      <c r="O41" s="1"/>
      <c r="P41" s="1"/>
      <c r="Q41" s="1"/>
      <c r="R41" s="1"/>
      <c r="S41" s="19"/>
      <c r="T41" s="5"/>
    </row>
    <row r="42" spans="1:20" ht="12.75">
      <c r="A42" s="26"/>
      <c r="B42" s="1"/>
      <c r="C42" s="1"/>
      <c r="D42" s="13">
        <v>210</v>
      </c>
      <c r="E42" s="106" t="str">
        <f>IF(Mängud!E11="","",Mängud!E11)</f>
        <v>Heikki Sool</v>
      </c>
      <c r="F42" s="106"/>
      <c r="G42" s="106"/>
      <c r="H42" s="14"/>
      <c r="I42" s="15" t="str">
        <f>IF(Mängud!F43="","",Mängud!F43)</f>
        <v>3:0</v>
      </c>
      <c r="J42" s="1"/>
      <c r="K42" s="1"/>
      <c r="L42" s="1"/>
      <c r="M42" s="16"/>
      <c r="N42" s="1"/>
      <c r="O42" s="1"/>
      <c r="P42" s="1"/>
      <c r="Q42" s="1"/>
      <c r="R42" s="1"/>
      <c r="S42" s="19"/>
      <c r="T42" s="5"/>
    </row>
    <row r="43" spans="1:20" ht="12.75">
      <c r="A43" s="10">
        <v>92</v>
      </c>
      <c r="B43" s="107" t="str">
        <f>VLOOKUP(A43,Paigutus!$A$5:$F$100,4,FALSE)</f>
        <v>Bye Bye</v>
      </c>
      <c r="C43" s="107"/>
      <c r="D43" s="108"/>
      <c r="E43" s="14"/>
      <c r="F43" s="15" t="str">
        <f>IF(Mängud!F11="","",Mängud!F11)</f>
        <v>w.o.</v>
      </c>
      <c r="G43" s="1"/>
      <c r="H43" s="1"/>
      <c r="I43" s="1"/>
      <c r="J43" s="1"/>
      <c r="K43" s="1"/>
      <c r="L43" s="1"/>
      <c r="M43" s="16">
        <v>371</v>
      </c>
      <c r="N43" s="111" t="str">
        <f>IF(Mängud!E172="","",Mängud!E172)</f>
        <v>Vladyslav Rybachok</v>
      </c>
      <c r="O43" s="111"/>
      <c r="P43" s="111"/>
      <c r="Q43" s="1"/>
      <c r="R43" s="1"/>
      <c r="S43" s="19"/>
      <c r="T43" s="5"/>
    </row>
    <row r="44" spans="1:20" ht="12.75">
      <c r="A44" s="1"/>
      <c r="B44" s="1"/>
      <c r="C44" s="1"/>
      <c r="D44" s="10">
        <v>21</v>
      </c>
      <c r="E44" s="107" t="str">
        <f>VLOOKUP(D44,Paigutus!$A$5:$F$100,4,FALSE)</f>
        <v>Mart Vaarpu</v>
      </c>
      <c r="F44" s="107"/>
      <c r="G44" s="107"/>
      <c r="H44" s="1"/>
      <c r="I44" s="1"/>
      <c r="J44" s="1"/>
      <c r="K44" s="1"/>
      <c r="L44" s="1"/>
      <c r="M44" s="16"/>
      <c r="N44" s="14"/>
      <c r="O44" s="15" t="str">
        <f>IF(Mängud!F172="","",Mängud!F172)</f>
        <v>3:2</v>
      </c>
      <c r="P44" s="13"/>
      <c r="Q44" s="1"/>
      <c r="R44" s="1"/>
      <c r="S44" s="19"/>
      <c r="T44" s="5"/>
    </row>
    <row r="45" spans="1:20" ht="12.75">
      <c r="A45" s="10">
        <v>44</v>
      </c>
      <c r="B45" s="107" t="str">
        <f>VLOOKUP(A45,Paigutus!$A$5:$F$100,4,FALSE)</f>
        <v>Veljo Mõek</v>
      </c>
      <c r="C45" s="107"/>
      <c r="D45" s="107"/>
      <c r="E45" s="1"/>
      <c r="F45" s="1"/>
      <c r="G45" s="13">
        <v>243</v>
      </c>
      <c r="H45" s="111" t="str">
        <f>IF(Mängud!E44="","",Mängud!E44)</f>
        <v>Mart Vaarpu</v>
      </c>
      <c r="I45" s="111"/>
      <c r="J45" s="111"/>
      <c r="K45" s="1"/>
      <c r="L45" s="1"/>
      <c r="M45" s="16"/>
      <c r="N45" s="1"/>
      <c r="O45" s="1"/>
      <c r="P45" s="16"/>
      <c r="Q45" s="1"/>
      <c r="R45" s="1"/>
      <c r="S45" s="19"/>
      <c r="T45" s="5"/>
    </row>
    <row r="46" spans="1:20" ht="12.75">
      <c r="A46" s="1"/>
      <c r="B46" s="1"/>
      <c r="C46" s="1"/>
      <c r="D46" s="13">
        <v>211</v>
      </c>
      <c r="E46" s="106" t="str">
        <f>IF(Mängud!E12="","",Mängud!E12)</f>
        <v>Veljo Mõek</v>
      </c>
      <c r="F46" s="106"/>
      <c r="G46" s="106"/>
      <c r="H46" s="14"/>
      <c r="I46" s="15" t="str">
        <f>IF(Mängud!F44="","",Mängud!F44)</f>
        <v>3:1</v>
      </c>
      <c r="J46" s="13"/>
      <c r="K46" s="1"/>
      <c r="L46" s="1"/>
      <c r="M46" s="16"/>
      <c r="N46" s="1"/>
      <c r="O46" s="1"/>
      <c r="P46" s="16"/>
      <c r="Q46" s="1"/>
      <c r="R46" s="1"/>
      <c r="S46" s="19"/>
      <c r="T46" s="5"/>
    </row>
    <row r="47" spans="1:20" ht="12.75">
      <c r="A47" s="10">
        <v>85</v>
      </c>
      <c r="B47" s="107" t="str">
        <f>VLOOKUP(A47,Paigutus!$A$5:$F$100,4,FALSE)</f>
        <v>Bye Bye</v>
      </c>
      <c r="C47" s="107"/>
      <c r="D47" s="108"/>
      <c r="E47" s="14"/>
      <c r="F47" s="15" t="str">
        <f>IF(Mängud!F12="","",Mängud!F12)</f>
        <v>w.o.</v>
      </c>
      <c r="G47" s="1"/>
      <c r="H47" s="1"/>
      <c r="I47" s="1"/>
      <c r="J47" s="16">
        <v>302</v>
      </c>
      <c r="K47" s="106" t="str">
        <f>IF(Mängud!E103="","",Mängud!E103)</f>
        <v>Vladyslav Rybachok</v>
      </c>
      <c r="L47" s="106"/>
      <c r="M47" s="106"/>
      <c r="N47" s="1"/>
      <c r="O47" s="1"/>
      <c r="P47" s="16"/>
      <c r="Q47" s="1"/>
      <c r="R47" s="1"/>
      <c r="S47" s="19"/>
      <c r="T47" s="5"/>
    </row>
    <row r="48" spans="1:20" ht="12.75">
      <c r="A48" s="1"/>
      <c r="B48" s="1"/>
      <c r="C48" s="1"/>
      <c r="D48" s="10">
        <v>12</v>
      </c>
      <c r="E48" s="107" t="str">
        <f>VLOOKUP(D48,Paigutus!$A$5:$F$100,4,FALSE)</f>
        <v>Vladyslav Rybachok</v>
      </c>
      <c r="F48" s="107"/>
      <c r="G48" s="107"/>
      <c r="H48" s="1"/>
      <c r="I48" s="1"/>
      <c r="J48" s="16"/>
      <c r="K48" s="14"/>
      <c r="L48" s="15" t="str">
        <f>IF(Mängud!F103="","",Mängud!F103)</f>
        <v>3:0</v>
      </c>
      <c r="M48" s="1"/>
      <c r="N48" s="1"/>
      <c r="O48" s="1"/>
      <c r="P48" s="16"/>
      <c r="Q48" s="1"/>
      <c r="R48" s="1"/>
      <c r="S48" s="19"/>
      <c r="T48" s="5"/>
    </row>
    <row r="49" spans="1:20" ht="12.75">
      <c r="A49" s="10">
        <v>53</v>
      </c>
      <c r="B49" s="107" t="str">
        <f>VLOOKUP(A49,Paigutus!$A$5:$F$100,4,FALSE)</f>
        <v>Aili Kuldkepp</v>
      </c>
      <c r="C49" s="107"/>
      <c r="D49" s="107"/>
      <c r="E49" s="1"/>
      <c r="F49" s="1"/>
      <c r="G49" s="13">
        <v>244</v>
      </c>
      <c r="H49" s="106" t="str">
        <f>IF(Mängud!E45="","",Mängud!E45)</f>
        <v>Vladyslav Rybachok</v>
      </c>
      <c r="I49" s="106"/>
      <c r="J49" s="106"/>
      <c r="K49" s="1"/>
      <c r="L49" s="1"/>
      <c r="M49" s="1"/>
      <c r="N49" s="1"/>
      <c r="O49" s="1"/>
      <c r="P49" s="16"/>
      <c r="Q49" s="1"/>
      <c r="R49" s="1"/>
      <c r="S49" s="19"/>
      <c r="T49" s="5"/>
    </row>
    <row r="50" spans="1:20" ht="12.75">
      <c r="A50" s="1"/>
      <c r="B50" s="1"/>
      <c r="C50" s="1"/>
      <c r="D50" s="13">
        <v>212</v>
      </c>
      <c r="E50" s="106" t="str">
        <f>IF(Mängud!E13="","",Mängud!E13)</f>
        <v>Aili Kuldkepp</v>
      </c>
      <c r="F50" s="106"/>
      <c r="G50" s="106"/>
      <c r="H50" s="14"/>
      <c r="I50" s="15" t="str">
        <f>IF(Mängud!F45="","",Mängud!F45)</f>
        <v>3:0</v>
      </c>
      <c r="J50" s="1"/>
      <c r="K50" s="1"/>
      <c r="L50" s="1"/>
      <c r="M50" s="1"/>
      <c r="N50" s="1"/>
      <c r="O50" s="1"/>
      <c r="P50" s="16"/>
      <c r="Q50" s="1"/>
      <c r="R50" s="1"/>
      <c r="S50" s="19"/>
      <c r="T50" s="5"/>
    </row>
    <row r="51" spans="1:20" ht="12.75">
      <c r="A51" s="10">
        <v>76</v>
      </c>
      <c r="B51" s="107" t="str">
        <f>VLOOKUP(A51,Paigutus!$A$5:$F$100,4,FALSE)</f>
        <v>Raul Taevas</v>
      </c>
      <c r="C51" s="107"/>
      <c r="D51" s="108"/>
      <c r="E51" s="14"/>
      <c r="F51" s="15" t="str">
        <f>IF(Mängud!F13="","",Mängud!F13)</f>
        <v>3:1</v>
      </c>
      <c r="G51" s="1"/>
      <c r="H51" s="1"/>
      <c r="I51" s="1"/>
      <c r="J51" s="1"/>
      <c r="K51" s="1"/>
      <c r="L51" s="1"/>
      <c r="M51" s="19"/>
      <c r="N51" s="1"/>
      <c r="O51" s="1"/>
      <c r="P51" s="20">
        <v>426</v>
      </c>
      <c r="Q51" s="111" t="str">
        <f>IF(Mängud!E227="","",Mängud!E227)</f>
        <v>Allan Salla</v>
      </c>
      <c r="R51" s="111"/>
      <c r="S51" s="111"/>
      <c r="T51" s="5"/>
    </row>
    <row r="52" spans="1:20" ht="12.75">
      <c r="A52" s="1"/>
      <c r="B52" s="1"/>
      <c r="C52" s="1"/>
      <c r="D52" s="10">
        <v>13</v>
      </c>
      <c r="E52" s="107" t="str">
        <f>VLOOKUP(D52,Paigutus!$A$5:$F$100,4,FALSE)</f>
        <v>Heino Kruusement</v>
      </c>
      <c r="F52" s="107"/>
      <c r="G52" s="107"/>
      <c r="H52" s="1"/>
      <c r="I52" s="1"/>
      <c r="J52" s="1"/>
      <c r="K52" s="1"/>
      <c r="L52" s="1"/>
      <c r="M52" s="1"/>
      <c r="N52" s="1"/>
      <c r="O52" s="1"/>
      <c r="P52" s="16"/>
      <c r="Q52" s="14"/>
      <c r="R52" s="15" t="str">
        <f>IF(Mängud!F227="","",Mängud!F227)</f>
        <v>3:1</v>
      </c>
      <c r="S52" s="1"/>
      <c r="T52" s="5"/>
    </row>
    <row r="53" spans="1:20" ht="12.75">
      <c r="A53" s="10">
        <v>52</v>
      </c>
      <c r="B53" s="107" t="str">
        <f>VLOOKUP(A53,Paigutus!$A$5:$F$100,4,FALSE)</f>
        <v>Mati Türk</v>
      </c>
      <c r="C53" s="107"/>
      <c r="D53" s="107"/>
      <c r="E53" s="1"/>
      <c r="F53" s="1"/>
      <c r="G53" s="13">
        <v>245</v>
      </c>
      <c r="H53" s="111" t="str">
        <f>IF(Mängud!E46="","",Mängud!E46)</f>
        <v>Heino Kruusement</v>
      </c>
      <c r="I53" s="111"/>
      <c r="J53" s="111"/>
      <c r="K53" s="1"/>
      <c r="L53" s="1"/>
      <c r="M53" s="1"/>
      <c r="N53" s="1"/>
      <c r="O53" s="1"/>
      <c r="P53" s="16"/>
      <c r="Q53" s="1"/>
      <c r="R53" s="1"/>
      <c r="S53" s="1"/>
      <c r="T53" s="5"/>
    </row>
    <row r="54" spans="1:20" ht="12.75">
      <c r="A54" s="1"/>
      <c r="B54" s="1"/>
      <c r="C54" s="1"/>
      <c r="D54" s="13">
        <v>213</v>
      </c>
      <c r="E54" s="106" t="str">
        <f>IF(Mängud!E14="","",Mängud!E14)</f>
        <v>Mati Türk</v>
      </c>
      <c r="F54" s="106"/>
      <c r="G54" s="106"/>
      <c r="H54" s="14"/>
      <c r="I54" s="15" t="str">
        <f>IF(Mängud!F46="","",Mängud!F46)</f>
        <v>3:0</v>
      </c>
      <c r="J54" s="13"/>
      <c r="K54" s="1"/>
      <c r="L54" s="1"/>
      <c r="M54" s="1"/>
      <c r="N54" s="1"/>
      <c r="O54" s="1"/>
      <c r="P54" s="16"/>
      <c r="Q54" s="1"/>
      <c r="R54" s="1"/>
      <c r="S54" s="1"/>
      <c r="T54" s="5"/>
    </row>
    <row r="55" spans="1:20" ht="12.75">
      <c r="A55" s="10">
        <v>77</v>
      </c>
      <c r="B55" s="107" t="str">
        <f>VLOOKUP(A55,Paigutus!$A$5:$F$100,4,FALSE)</f>
        <v>Rene Vinnal</v>
      </c>
      <c r="C55" s="107"/>
      <c r="D55" s="108"/>
      <c r="E55" s="14"/>
      <c r="F55" s="15" t="str">
        <f>IF(Mängud!F14="","",Mängud!F14)</f>
        <v>3:0</v>
      </c>
      <c r="G55" s="1"/>
      <c r="H55" s="1"/>
      <c r="I55" s="1"/>
      <c r="J55" s="16">
        <v>303</v>
      </c>
      <c r="K55" s="111" t="str">
        <f>IF(Mängud!E104="","",Mängud!E104)</f>
        <v>Heino Kruusement</v>
      </c>
      <c r="L55" s="111"/>
      <c r="M55" s="111"/>
      <c r="N55" s="1"/>
      <c r="O55" s="1"/>
      <c r="P55" s="16"/>
      <c r="Q55" s="1"/>
      <c r="R55" s="1"/>
      <c r="S55" s="1"/>
      <c r="T55" s="5"/>
    </row>
    <row r="56" spans="1:20" ht="12.75">
      <c r="A56" s="1"/>
      <c r="B56" s="1"/>
      <c r="C56" s="1"/>
      <c r="D56" s="10">
        <v>20</v>
      </c>
      <c r="E56" s="107" t="str">
        <f>VLOOKUP(D56,Paigutus!$A$5:$F$100,4,FALSE)</f>
        <v>Väino Nüüd</v>
      </c>
      <c r="F56" s="107"/>
      <c r="G56" s="107"/>
      <c r="H56" s="1"/>
      <c r="I56" s="1"/>
      <c r="J56" s="16"/>
      <c r="K56" s="14"/>
      <c r="L56" s="15" t="str">
        <f>IF(Mängud!F104="","",Mängud!F104)</f>
        <v>3:0</v>
      </c>
      <c r="M56" s="13"/>
      <c r="N56" s="1"/>
      <c r="O56" s="1"/>
      <c r="P56" s="16"/>
      <c r="Q56" s="1"/>
      <c r="R56" s="1"/>
      <c r="S56" s="1"/>
      <c r="T56" s="5"/>
    </row>
    <row r="57" spans="1:20" ht="12.75">
      <c r="A57" s="10">
        <v>45</v>
      </c>
      <c r="B57" s="107" t="str">
        <f>VLOOKUP(A57,Paigutus!$A$5:$F$100,4,FALSE)</f>
        <v>Raino Rosin</v>
      </c>
      <c r="C57" s="107"/>
      <c r="D57" s="107"/>
      <c r="E57" s="1"/>
      <c r="F57" s="1"/>
      <c r="G57" s="13">
        <v>246</v>
      </c>
      <c r="H57" s="106" t="str">
        <f>IF(Mängud!E47="","",Mängud!E47)</f>
        <v>Väino Nüüd</v>
      </c>
      <c r="I57" s="106"/>
      <c r="J57" s="106"/>
      <c r="K57" s="1"/>
      <c r="L57" s="1"/>
      <c r="M57" s="16"/>
      <c r="N57" s="1"/>
      <c r="O57" s="1"/>
      <c r="P57" s="16"/>
      <c r="Q57" s="1"/>
      <c r="R57" s="14"/>
      <c r="S57" s="1"/>
      <c r="T57" s="5"/>
    </row>
    <row r="58" spans="1:20" ht="12.75">
      <c r="A58" s="1"/>
      <c r="B58" s="1"/>
      <c r="C58" s="1"/>
      <c r="D58" s="13">
        <v>214</v>
      </c>
      <c r="E58" s="106" t="str">
        <f>IF(Mängud!E15="","",Mängud!E15)</f>
        <v>Raino Rosin</v>
      </c>
      <c r="F58" s="106"/>
      <c r="G58" s="106"/>
      <c r="H58" s="14"/>
      <c r="I58" s="15" t="str">
        <f>IF(Mängud!F47="","",Mängud!F47)</f>
        <v>3:0</v>
      </c>
      <c r="J58" s="1"/>
      <c r="K58" s="1"/>
      <c r="L58" s="1"/>
      <c r="M58" s="16"/>
      <c r="N58" s="1"/>
      <c r="O58" s="1"/>
      <c r="P58" s="16"/>
      <c r="Q58" s="1"/>
      <c r="R58" s="1"/>
      <c r="S58" s="1"/>
      <c r="T58" s="5"/>
    </row>
    <row r="59" spans="1:20" ht="12.75">
      <c r="A59" s="10">
        <v>84</v>
      </c>
      <c r="B59" s="107" t="str">
        <f>VLOOKUP(A59,Paigutus!$A$5:$F$100,4,FALSE)</f>
        <v>Bye Bye</v>
      </c>
      <c r="C59" s="107"/>
      <c r="D59" s="108"/>
      <c r="E59" s="14"/>
      <c r="F59" s="15" t="str">
        <f>IF(Mängud!F15="","",Mängud!F15)</f>
        <v>w.o.</v>
      </c>
      <c r="G59" s="1"/>
      <c r="H59" s="1"/>
      <c r="I59" s="1"/>
      <c r="J59" s="1"/>
      <c r="K59" s="1"/>
      <c r="L59" s="1"/>
      <c r="M59" s="16">
        <v>372</v>
      </c>
      <c r="N59" s="106" t="str">
        <f>IF(Mängud!E173="","",Mängud!E173)</f>
        <v>Allan Salla</v>
      </c>
      <c r="O59" s="106"/>
      <c r="P59" s="106"/>
      <c r="Q59" s="1"/>
      <c r="R59" s="1"/>
      <c r="S59" s="1"/>
      <c r="T59" s="5"/>
    </row>
    <row r="60" spans="1:20" ht="12.75">
      <c r="A60" s="1"/>
      <c r="B60" s="1"/>
      <c r="C60" s="1"/>
      <c r="D60" s="10">
        <v>29</v>
      </c>
      <c r="E60" s="107" t="str">
        <f>VLOOKUP(D60,Paigutus!$A$5:$F$100,4,FALSE)</f>
        <v>Alvar Oviir</v>
      </c>
      <c r="F60" s="107"/>
      <c r="G60" s="107"/>
      <c r="H60" s="1"/>
      <c r="I60" s="1"/>
      <c r="J60" s="1"/>
      <c r="K60" s="1"/>
      <c r="L60" s="1"/>
      <c r="M60" s="16"/>
      <c r="N60" s="14"/>
      <c r="O60" s="15" t="str">
        <f>IF(Mängud!F173="","",Mängud!F173)</f>
        <v>3:0</v>
      </c>
      <c r="P60" s="1"/>
      <c r="Q60" s="1"/>
      <c r="R60" s="1"/>
      <c r="S60" s="1"/>
      <c r="T60" s="5"/>
    </row>
    <row r="61" spans="1:20" ht="12.75">
      <c r="A61" s="10">
        <v>36</v>
      </c>
      <c r="B61" s="107" t="str">
        <f>VLOOKUP(A61,Paigutus!$A$5:$F$100,4,FALSE)</f>
        <v>Uno Ridal</v>
      </c>
      <c r="C61" s="107"/>
      <c r="D61" s="107"/>
      <c r="E61" s="1"/>
      <c r="F61" s="1"/>
      <c r="G61" s="13">
        <v>247</v>
      </c>
      <c r="H61" s="111" t="str">
        <f>IF(Mängud!E48="","",Mängud!E48)</f>
        <v>Alvar Oviir</v>
      </c>
      <c r="I61" s="111"/>
      <c r="J61" s="111"/>
      <c r="K61" s="1"/>
      <c r="L61" s="1"/>
      <c r="M61" s="16"/>
      <c r="N61" s="1"/>
      <c r="O61" s="1"/>
      <c r="P61" s="1"/>
      <c r="Q61" s="1"/>
      <c r="R61" s="1"/>
      <c r="S61" s="1"/>
      <c r="T61" s="5"/>
    </row>
    <row r="62" spans="1:20" ht="12.75">
      <c r="A62" s="1"/>
      <c r="B62" s="1"/>
      <c r="C62" s="1"/>
      <c r="D62" s="13">
        <v>215</v>
      </c>
      <c r="E62" s="106" t="str">
        <f>IF(Mängud!E16="","",Mängud!E16)</f>
        <v>Uno Ridal</v>
      </c>
      <c r="F62" s="106"/>
      <c r="G62" s="106"/>
      <c r="H62" s="1"/>
      <c r="I62" s="15" t="str">
        <f>IF(Mängud!F48="","",Mängud!F48)</f>
        <v>3:1</v>
      </c>
      <c r="J62" s="13"/>
      <c r="K62" s="1"/>
      <c r="L62" s="1"/>
      <c r="M62" s="16"/>
      <c r="N62" s="1"/>
      <c r="O62" s="1"/>
      <c r="P62" s="1"/>
      <c r="Q62" s="1"/>
      <c r="R62" s="1"/>
      <c r="S62" s="1"/>
      <c r="T62" s="5"/>
    </row>
    <row r="63" spans="1:20" ht="12.75">
      <c r="A63" s="10">
        <v>93</v>
      </c>
      <c r="B63" s="107" t="str">
        <f>VLOOKUP(A63,Paigutus!$A$5:$F$100,4,FALSE)</f>
        <v>Bye Bye</v>
      </c>
      <c r="C63" s="107"/>
      <c r="D63" s="108"/>
      <c r="E63" s="14"/>
      <c r="F63" s="15" t="str">
        <f>IF(Mängud!F16="","",Mängud!F16)</f>
        <v>w.o.</v>
      </c>
      <c r="G63" s="1"/>
      <c r="H63" s="1"/>
      <c r="I63" s="1"/>
      <c r="J63" s="16">
        <v>304</v>
      </c>
      <c r="K63" s="106" t="str">
        <f>IF(Mängud!E105="","",Mängud!E105)</f>
        <v>Allan Salla</v>
      </c>
      <c r="L63" s="106"/>
      <c r="M63" s="106"/>
      <c r="N63" s="1"/>
      <c r="O63" s="1"/>
      <c r="P63" s="1"/>
      <c r="Q63" s="1"/>
      <c r="R63" s="1"/>
      <c r="S63" s="1"/>
      <c r="T63" s="5"/>
    </row>
    <row r="64" spans="1:20" ht="12.75">
      <c r="A64" s="1"/>
      <c r="B64" s="1"/>
      <c r="C64" s="1"/>
      <c r="D64" s="10">
        <v>4</v>
      </c>
      <c r="E64" s="107" t="str">
        <f>VLOOKUP(D64,Paigutus!$A$5:$F$100,4,FALSE)</f>
        <v>Allan Salla</v>
      </c>
      <c r="F64" s="107"/>
      <c r="G64" s="107"/>
      <c r="H64" s="1"/>
      <c r="I64" s="1"/>
      <c r="J64" s="16"/>
      <c r="K64" s="14"/>
      <c r="L64" s="15" t="str">
        <f>IF(Mängud!F105="","",Mängud!F105)</f>
        <v>3:0</v>
      </c>
      <c r="M64" s="1"/>
      <c r="N64" s="1"/>
      <c r="O64" s="1"/>
      <c r="P64" s="1"/>
      <c r="Q64" s="1"/>
      <c r="R64" s="1"/>
      <c r="S64" s="1"/>
      <c r="T64" s="5"/>
    </row>
    <row r="65" spans="1:20" ht="12.75">
      <c r="A65" s="10">
        <v>61</v>
      </c>
      <c r="B65" s="107" t="str">
        <f>VLOOKUP(A65,Paigutus!$A$5:$F$100,4,FALSE)</f>
        <v>Anatoli Zapunov</v>
      </c>
      <c r="C65" s="107"/>
      <c r="D65" s="107"/>
      <c r="E65" s="1"/>
      <c r="F65" s="1"/>
      <c r="G65" s="13">
        <v>248</v>
      </c>
      <c r="H65" s="106" t="str">
        <f>IF(Mängud!E49="","",Mängud!E49)</f>
        <v>Allan Salla</v>
      </c>
      <c r="I65" s="106"/>
      <c r="J65" s="106"/>
      <c r="K65" s="1"/>
      <c r="L65" s="1"/>
      <c r="M65" s="1"/>
      <c r="N65" s="1"/>
      <c r="O65" s="1"/>
      <c r="P65" s="10"/>
      <c r="T65" s="5"/>
    </row>
    <row r="66" spans="1:20" ht="12.75">
      <c r="A66" s="1"/>
      <c r="B66" s="1"/>
      <c r="C66" s="1"/>
      <c r="D66" s="13">
        <v>216</v>
      </c>
      <c r="E66" s="106" t="str">
        <f>IF(Mängud!E17="","",Mängud!E17)</f>
        <v>Urmas Vender</v>
      </c>
      <c r="F66" s="106"/>
      <c r="G66" s="106"/>
      <c r="H66" s="14"/>
      <c r="I66" s="15" t="str">
        <f>IF(Mängud!F49="","",Mängud!F49)</f>
        <v>3:0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5"/>
    </row>
    <row r="67" spans="1:20" ht="12.75">
      <c r="A67" s="10">
        <v>68</v>
      </c>
      <c r="B67" s="107" t="str">
        <f>VLOOKUP(A67,Paigutus!$A$5:$F$100,4,FALSE)</f>
        <v>Urmas Vender</v>
      </c>
      <c r="C67" s="107"/>
      <c r="D67" s="108"/>
      <c r="E67" s="14"/>
      <c r="F67" s="15" t="str">
        <f>IF(Mängud!F17="","",Mängud!F17)</f>
        <v>3:1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5"/>
    </row>
    <row r="68" spans="1:20" ht="12.75">
      <c r="A68" s="1"/>
      <c r="B68" s="1"/>
      <c r="C68" s="1"/>
      <c r="D68" s="10">
        <v>3</v>
      </c>
      <c r="E68" s="107" t="str">
        <f>VLOOKUP(D68,Paigutus!$A$5:$F$100,4,FALSE)</f>
        <v>Kuido Põder</v>
      </c>
      <c r="F68" s="107"/>
      <c r="G68" s="107"/>
      <c r="H68" s="1"/>
      <c r="I68" s="1"/>
      <c r="J68" s="88" t="s">
        <v>235</v>
      </c>
      <c r="K68" s="56"/>
      <c r="L68" s="56"/>
      <c r="M68" s="56"/>
      <c r="N68" s="56"/>
      <c r="O68" s="1"/>
      <c r="P68" s="1"/>
      <c r="Q68" s="1"/>
      <c r="R68" s="1"/>
      <c r="S68" s="1"/>
      <c r="T68" s="5"/>
    </row>
    <row r="69" spans="1:20" ht="12.75">
      <c r="A69" s="10">
        <v>62</v>
      </c>
      <c r="B69" s="107" t="str">
        <f>VLOOKUP(A69,Paigutus!$A$5:$F$100,4,FALSE)</f>
        <v>Tarmo All</v>
      </c>
      <c r="C69" s="107"/>
      <c r="D69" s="107"/>
      <c r="E69" s="17"/>
      <c r="F69" s="1"/>
      <c r="G69" s="13">
        <v>249</v>
      </c>
      <c r="H69" s="111" t="str">
        <f>IF(Mängud!E50="","",Mängud!E50)</f>
        <v>Kuido Põder</v>
      </c>
      <c r="I69" s="111"/>
      <c r="J69" s="111"/>
      <c r="K69" s="1"/>
      <c r="L69" s="1"/>
      <c r="M69" s="1"/>
      <c r="N69" s="1"/>
      <c r="O69" s="1"/>
      <c r="P69" s="1"/>
      <c r="Q69" s="1"/>
      <c r="R69" s="1"/>
      <c r="S69" s="1"/>
      <c r="T69" s="5"/>
    </row>
    <row r="70" spans="1:20" ht="12.75">
      <c r="A70" s="1"/>
      <c r="B70" s="1"/>
      <c r="C70" s="1"/>
      <c r="D70" s="13">
        <v>217</v>
      </c>
      <c r="E70" s="106" t="str">
        <f>IF(Mängud!E18="","",Mängud!E18)</f>
        <v>Kestutis Aleknavicius</v>
      </c>
      <c r="F70" s="106"/>
      <c r="G70" s="106"/>
      <c r="H70" s="14"/>
      <c r="I70" s="15" t="str">
        <f>IF(Mängud!F50="","",Mängud!F50)</f>
        <v>3:0</v>
      </c>
      <c r="J70" s="13"/>
      <c r="K70" s="1"/>
      <c r="L70" s="1"/>
      <c r="M70" s="1"/>
      <c r="N70" s="1"/>
      <c r="O70" s="1"/>
      <c r="P70" s="1"/>
      <c r="Q70" s="1"/>
      <c r="R70" s="1"/>
      <c r="S70" s="1"/>
      <c r="T70" s="5"/>
    </row>
    <row r="71" spans="1:20" ht="12.75">
      <c r="A71" s="10">
        <v>67</v>
      </c>
      <c r="B71" s="107" t="str">
        <f>VLOOKUP(A71,Paigutus!$A$5:$F$100,4,FALSE)</f>
        <v>Kestutis Aleknavicius</v>
      </c>
      <c r="C71" s="107"/>
      <c r="D71" s="108"/>
      <c r="E71" s="14"/>
      <c r="F71" s="15" t="str">
        <f>IF(Mängud!F18="","",Mängud!F18)</f>
        <v>3:2</v>
      </c>
      <c r="G71" s="1"/>
      <c r="H71" s="1"/>
      <c r="I71" s="1"/>
      <c r="J71" s="16">
        <v>305</v>
      </c>
      <c r="K71" s="111" t="str">
        <f>IF(Mängud!E106="","",Mängud!E106)</f>
        <v>Kuido Põder</v>
      </c>
      <c r="L71" s="111"/>
      <c r="M71" s="111"/>
      <c r="N71" s="1"/>
      <c r="O71" s="1"/>
      <c r="P71" s="1"/>
      <c r="Q71" s="1"/>
      <c r="R71" s="1"/>
      <c r="S71" s="1"/>
      <c r="T71" s="5"/>
    </row>
    <row r="72" spans="1:20" ht="12.75">
      <c r="A72" s="1"/>
      <c r="B72" s="1"/>
      <c r="C72" s="1"/>
      <c r="D72" s="10">
        <v>30</v>
      </c>
      <c r="E72" s="107" t="str">
        <f>VLOOKUP(D72,Paigutus!$A$5:$F$100,4,FALSE)</f>
        <v>Marika Kotka</v>
      </c>
      <c r="F72" s="107"/>
      <c r="G72" s="107"/>
      <c r="H72" s="1"/>
      <c r="I72" s="1"/>
      <c r="J72" s="16"/>
      <c r="K72" s="14"/>
      <c r="L72" s="15" t="str">
        <f>IF(Mängud!F106="","",Mängud!F106)</f>
        <v>3:0</v>
      </c>
      <c r="M72" s="13"/>
      <c r="N72" s="1"/>
      <c r="O72" s="1"/>
      <c r="P72" s="1"/>
      <c r="Q72" s="1"/>
      <c r="R72" s="1"/>
      <c r="S72" s="1"/>
      <c r="T72" s="5"/>
    </row>
    <row r="73" spans="1:20" ht="12.75">
      <c r="A73" s="10">
        <v>35</v>
      </c>
      <c r="B73" s="107" t="str">
        <f>VLOOKUP(A73,Paigutus!$A$5:$F$100,4,FALSE)</f>
        <v>Raigo Rommot</v>
      </c>
      <c r="C73" s="107"/>
      <c r="D73" s="107"/>
      <c r="E73" s="17"/>
      <c r="F73" s="1"/>
      <c r="G73" s="13">
        <v>250</v>
      </c>
      <c r="H73" s="106" t="str">
        <f>IF(Mängud!E51="","",Mängud!E51)</f>
        <v>Raigo Rommot</v>
      </c>
      <c r="I73" s="106"/>
      <c r="J73" s="106"/>
      <c r="K73" s="1"/>
      <c r="L73" s="1"/>
      <c r="M73" s="16"/>
      <c r="N73" s="1"/>
      <c r="O73" s="1"/>
      <c r="P73" s="1"/>
      <c r="Q73" s="1"/>
      <c r="R73" s="1"/>
      <c r="S73" s="1"/>
      <c r="T73" s="5"/>
    </row>
    <row r="74" spans="1:20" ht="12.75">
      <c r="A74" s="1"/>
      <c r="B74" s="17"/>
      <c r="C74" s="17"/>
      <c r="D74" s="13">
        <v>218</v>
      </c>
      <c r="E74" s="106" t="str">
        <f>IF(Mängud!E19="","",Mängud!E19)</f>
        <v>Raigo Rommot</v>
      </c>
      <c r="F74" s="106"/>
      <c r="G74" s="106"/>
      <c r="H74" s="14"/>
      <c r="I74" s="15" t="str">
        <f>IF(Mängud!F51="","",Mängud!F51)</f>
        <v>3:0</v>
      </c>
      <c r="J74" s="1"/>
      <c r="K74" s="1"/>
      <c r="L74" s="1"/>
      <c r="M74" s="16"/>
      <c r="N74" s="1"/>
      <c r="O74" s="1"/>
      <c r="P74" s="1"/>
      <c r="Q74" s="1"/>
      <c r="R74" s="1"/>
      <c r="S74" s="1"/>
      <c r="T74" s="5"/>
    </row>
    <row r="75" spans="1:20" ht="12.75">
      <c r="A75" s="18">
        <v>94</v>
      </c>
      <c r="B75" s="107" t="str">
        <f>VLOOKUP(A75,Paigutus!$A$5:$F$100,4,FALSE)</f>
        <v>Bye Bye</v>
      </c>
      <c r="C75" s="107"/>
      <c r="D75" s="108"/>
      <c r="E75" s="14"/>
      <c r="F75" s="15" t="str">
        <f>IF(Mängud!F19="","",Mängud!F19)</f>
        <v>w.o.</v>
      </c>
      <c r="G75" s="1"/>
      <c r="H75" s="1"/>
      <c r="I75" s="1"/>
      <c r="J75" s="1"/>
      <c r="K75" s="1"/>
      <c r="L75" s="1"/>
      <c r="M75" s="16">
        <v>373</v>
      </c>
      <c r="N75" s="111" t="str">
        <f>IF(Mängud!E174="","",Mängud!E174)</f>
        <v>Kuido Põder</v>
      </c>
      <c r="O75" s="111"/>
      <c r="P75" s="111"/>
      <c r="Q75" s="1"/>
      <c r="R75" s="1"/>
      <c r="S75" s="1"/>
      <c r="T75" s="5"/>
    </row>
    <row r="76" spans="1:20" ht="12.75">
      <c r="A76" s="1"/>
      <c r="B76" s="1"/>
      <c r="C76" s="1"/>
      <c r="D76" s="10">
        <v>19</v>
      </c>
      <c r="E76" s="107" t="str">
        <f>VLOOKUP(D76,Paigutus!$A$5:$F$100,4,FALSE)</f>
        <v>Jaanus Lokotar</v>
      </c>
      <c r="F76" s="107"/>
      <c r="G76" s="107"/>
      <c r="H76" s="1"/>
      <c r="I76" s="1"/>
      <c r="J76" s="1"/>
      <c r="K76" s="1"/>
      <c r="L76" s="1"/>
      <c r="M76" s="16"/>
      <c r="N76" s="14"/>
      <c r="O76" s="15" t="str">
        <f>IF(Mängud!F174="","",Mängud!F174)</f>
        <v>3:0</v>
      </c>
      <c r="P76" s="13"/>
      <c r="Q76" s="1"/>
      <c r="R76" s="1"/>
      <c r="S76" s="1"/>
      <c r="T76" s="5"/>
    </row>
    <row r="77" spans="1:20" ht="12.75">
      <c r="A77" s="10">
        <v>46</v>
      </c>
      <c r="B77" s="107" t="str">
        <f>VLOOKUP(A77,Paigutus!$A$5:$F$100,4,FALSE)</f>
        <v>Toomas Hansar</v>
      </c>
      <c r="C77" s="107"/>
      <c r="D77" s="107"/>
      <c r="E77" s="17"/>
      <c r="F77" s="1"/>
      <c r="G77" s="13">
        <v>251</v>
      </c>
      <c r="H77" s="111" t="str">
        <f>IF(Mängud!E52="","",Mängud!E52)</f>
        <v>Jaanus Lokotar</v>
      </c>
      <c r="I77" s="111"/>
      <c r="J77" s="111"/>
      <c r="K77" s="1"/>
      <c r="L77" s="1"/>
      <c r="M77" s="16"/>
      <c r="N77" s="1"/>
      <c r="O77" s="1"/>
      <c r="P77" s="16"/>
      <c r="Q77" s="1"/>
      <c r="R77" s="1"/>
      <c r="S77" s="1"/>
      <c r="T77" s="5"/>
    </row>
    <row r="78" spans="1:20" ht="12.75">
      <c r="A78" s="1"/>
      <c r="B78" s="1"/>
      <c r="C78" s="1"/>
      <c r="D78" s="13">
        <v>219</v>
      </c>
      <c r="E78" s="106" t="str">
        <f>IF(Mängud!E20="","",Mängud!E20)</f>
        <v>Toomas Hansar</v>
      </c>
      <c r="F78" s="106"/>
      <c r="G78" s="106"/>
      <c r="H78" s="14"/>
      <c r="I78" s="15" t="str">
        <f>IF(Mängud!F52="","",Mängud!F52)</f>
        <v>3:0</v>
      </c>
      <c r="J78" s="13"/>
      <c r="K78" s="1"/>
      <c r="L78" s="1"/>
      <c r="M78" s="16"/>
      <c r="N78" s="1"/>
      <c r="O78" s="1"/>
      <c r="P78" s="16"/>
      <c r="Q78" s="1"/>
      <c r="R78" s="1"/>
      <c r="S78" s="1"/>
      <c r="T78" s="5"/>
    </row>
    <row r="79" spans="1:20" ht="12.75">
      <c r="A79" s="10">
        <v>83</v>
      </c>
      <c r="B79" s="107" t="str">
        <f>VLOOKUP(A79,Paigutus!$A$5:$F$100,4,FALSE)</f>
        <v>Bye Bye</v>
      </c>
      <c r="C79" s="107"/>
      <c r="D79" s="108"/>
      <c r="E79" s="14"/>
      <c r="F79" s="15" t="str">
        <f>IF(Mängud!F20="","",Mängud!F20)</f>
        <v>w.o.</v>
      </c>
      <c r="G79" s="1"/>
      <c r="H79" s="1"/>
      <c r="I79" s="1"/>
      <c r="J79" s="16">
        <v>306</v>
      </c>
      <c r="K79" s="106" t="str">
        <f>IF(Mängud!E107="","",Mängud!E107)</f>
        <v>Veiko Ristissaar</v>
      </c>
      <c r="L79" s="106"/>
      <c r="M79" s="106"/>
      <c r="N79" s="1"/>
      <c r="O79" s="1"/>
      <c r="P79" s="16"/>
      <c r="Q79" s="1"/>
      <c r="R79" s="1"/>
      <c r="S79" s="1"/>
      <c r="T79" s="5"/>
    </row>
    <row r="80" spans="1:20" ht="12.75">
      <c r="A80" s="1"/>
      <c r="B80" s="1"/>
      <c r="C80" s="1"/>
      <c r="D80" s="10">
        <v>14</v>
      </c>
      <c r="E80" s="107" t="str">
        <f>VLOOKUP(D80,Paigutus!$A$5:$F$100,4,FALSE)</f>
        <v>Veiko Ristissaar</v>
      </c>
      <c r="F80" s="107"/>
      <c r="G80" s="107"/>
      <c r="H80" s="1"/>
      <c r="I80" s="1"/>
      <c r="J80" s="16"/>
      <c r="K80" s="14"/>
      <c r="L80" s="15" t="str">
        <f>IF(Mängud!F107="","",Mängud!F107)</f>
        <v>3:1</v>
      </c>
      <c r="M80" s="1"/>
      <c r="N80" s="1"/>
      <c r="O80" s="1"/>
      <c r="P80" s="16"/>
      <c r="Q80" s="1"/>
      <c r="R80" s="1"/>
      <c r="S80" s="1"/>
      <c r="T80" s="5"/>
    </row>
    <row r="81" spans="1:20" ht="12.75">
      <c r="A81" s="10">
        <v>51</v>
      </c>
      <c r="B81" s="107" t="str">
        <f>VLOOKUP(A81,Paigutus!$A$5:$F$100,4,FALSE)</f>
        <v>Celly Kukk</v>
      </c>
      <c r="C81" s="107"/>
      <c r="D81" s="107"/>
      <c r="E81" s="17"/>
      <c r="F81" s="1"/>
      <c r="G81" s="13">
        <v>252</v>
      </c>
      <c r="H81" s="106" t="str">
        <f>IF(Mängud!E53="","",Mängud!E53)</f>
        <v>Veiko Ristissaar</v>
      </c>
      <c r="I81" s="106"/>
      <c r="J81" s="106"/>
      <c r="K81" s="1"/>
      <c r="L81" s="1"/>
      <c r="M81" s="1"/>
      <c r="N81" s="19"/>
      <c r="O81" s="19"/>
      <c r="P81" s="16"/>
      <c r="Q81" s="1"/>
      <c r="R81" s="1"/>
      <c r="S81" s="1"/>
      <c r="T81" s="5"/>
    </row>
    <row r="82" spans="1:20" ht="12.75">
      <c r="A82" s="1"/>
      <c r="B82" s="1"/>
      <c r="C82" s="1"/>
      <c r="D82" s="13">
        <v>220</v>
      </c>
      <c r="E82" s="106" t="str">
        <f>IF(Mängud!E21="","",Mängud!E21)</f>
        <v>Celly Kukk</v>
      </c>
      <c r="F82" s="106"/>
      <c r="G82" s="106"/>
      <c r="H82" s="14"/>
      <c r="I82" s="15" t="str">
        <f>IF(Mängud!F53="","",Mängud!F53)</f>
        <v>3:0</v>
      </c>
      <c r="J82" s="1"/>
      <c r="K82" s="1"/>
      <c r="L82" s="1"/>
      <c r="M82" s="1"/>
      <c r="N82" s="19"/>
      <c r="O82" s="19"/>
      <c r="P82" s="16"/>
      <c r="Q82" s="1"/>
      <c r="R82" s="1"/>
      <c r="S82" s="1"/>
      <c r="T82" s="5"/>
    </row>
    <row r="83" spans="1:20" ht="12.75">
      <c r="A83" s="10">
        <v>78</v>
      </c>
      <c r="B83" s="107" t="str">
        <f>VLOOKUP(A83,Paigutus!$A$5:$F$100,4,FALSE)</f>
        <v>Siim Esko</v>
      </c>
      <c r="C83" s="107"/>
      <c r="D83" s="108"/>
      <c r="E83" s="14"/>
      <c r="F83" s="15" t="str">
        <f>IF(Mängud!F21="","",Mängud!F21)</f>
        <v>3:0</v>
      </c>
      <c r="G83" s="1"/>
      <c r="H83" s="1"/>
      <c r="I83" s="1"/>
      <c r="J83" s="1"/>
      <c r="K83" s="1"/>
      <c r="L83" s="1"/>
      <c r="M83" s="19"/>
      <c r="N83" s="1"/>
      <c r="O83" s="1"/>
      <c r="P83" s="20">
        <v>427</v>
      </c>
      <c r="Q83" s="111" t="str">
        <f>IF(Mängud!E228="","",Mängud!E228)</f>
        <v>Kuido Põder</v>
      </c>
      <c r="R83" s="111"/>
      <c r="S83" s="111"/>
      <c r="T83" s="5"/>
    </row>
    <row r="84" spans="1:20" ht="12.75">
      <c r="A84" s="1"/>
      <c r="B84" s="1"/>
      <c r="C84" s="1"/>
      <c r="D84" s="10">
        <v>11</v>
      </c>
      <c r="E84" s="107" t="str">
        <f>VLOOKUP(D84,Paigutus!$A$5:$F$100,4,FALSE)</f>
        <v>Katrin-riina Hanson</v>
      </c>
      <c r="F84" s="107"/>
      <c r="G84" s="107"/>
      <c r="H84" s="1"/>
      <c r="I84" s="1"/>
      <c r="J84" s="1"/>
      <c r="K84" s="1"/>
      <c r="L84" s="1"/>
      <c r="M84" s="1"/>
      <c r="N84" s="1"/>
      <c r="O84" s="1"/>
      <c r="P84" s="16"/>
      <c r="Q84" s="14"/>
      <c r="R84" s="15" t="str">
        <f>IF(Mängud!F228="","",Mängud!F228)</f>
        <v>3:1</v>
      </c>
      <c r="S84" s="19"/>
      <c r="T84" s="5"/>
    </row>
    <row r="85" spans="1:20" ht="12.75">
      <c r="A85" s="10">
        <v>54</v>
      </c>
      <c r="B85" s="107" t="str">
        <f>VLOOKUP(A85,Paigutus!$A$5:$F$100,4,FALSE)</f>
        <v>Aleksandr Zubjuk</v>
      </c>
      <c r="C85" s="107"/>
      <c r="D85" s="107"/>
      <c r="E85" s="17"/>
      <c r="F85" s="1"/>
      <c r="G85" s="13">
        <v>253</v>
      </c>
      <c r="H85" s="111" t="str">
        <f>IF(Mängud!E54="","",Mängud!E54)</f>
        <v>Katrin-riina Hanson</v>
      </c>
      <c r="I85" s="111"/>
      <c r="J85" s="111"/>
      <c r="K85" s="1"/>
      <c r="L85" s="1"/>
      <c r="M85" s="1"/>
      <c r="N85" s="1"/>
      <c r="O85" s="1"/>
      <c r="P85" s="16"/>
      <c r="Q85" s="1"/>
      <c r="R85" s="1"/>
      <c r="S85" s="19"/>
      <c r="T85" s="5"/>
    </row>
    <row r="86" spans="1:20" ht="12.75">
      <c r="A86" s="1"/>
      <c r="B86" s="1"/>
      <c r="C86" s="1"/>
      <c r="D86" s="13">
        <v>221</v>
      </c>
      <c r="E86" s="106" t="str">
        <f>IF(Mängud!E22="","",Mängud!E22)</f>
        <v>Aleksandr Zubjuk</v>
      </c>
      <c r="F86" s="106"/>
      <c r="G86" s="106"/>
      <c r="H86" s="14"/>
      <c r="I86" s="15" t="str">
        <f>IF(Mängud!F54="","",Mängud!F54)</f>
        <v>3:0</v>
      </c>
      <c r="J86" s="13"/>
      <c r="K86" s="1"/>
      <c r="L86" s="1"/>
      <c r="M86" s="1"/>
      <c r="N86" s="1"/>
      <c r="O86" s="1"/>
      <c r="P86" s="16"/>
      <c r="Q86" s="1"/>
      <c r="R86" s="1"/>
      <c r="S86" s="19"/>
      <c r="T86" s="5"/>
    </row>
    <row r="87" spans="1:20" ht="12.75">
      <c r="A87" s="10">
        <v>75</v>
      </c>
      <c r="B87" s="107" t="str">
        <f>VLOOKUP(A87,Paigutus!$A$5:$F$100,4,FALSE)</f>
        <v>Taivo Koitla</v>
      </c>
      <c r="C87" s="107"/>
      <c r="D87" s="108"/>
      <c r="E87" s="14"/>
      <c r="F87" s="15" t="str">
        <f>IF(Mängud!F22="","",Mängud!F22)</f>
        <v>3:0</v>
      </c>
      <c r="G87" s="1"/>
      <c r="H87" s="1"/>
      <c r="I87" s="1"/>
      <c r="J87" s="16">
        <v>307</v>
      </c>
      <c r="K87" s="111" t="str">
        <f>IF(Mängud!E108="","",Mängud!E108)</f>
        <v>Katrin-riina Hanson</v>
      </c>
      <c r="L87" s="111"/>
      <c r="M87" s="111"/>
      <c r="N87" s="1"/>
      <c r="O87" s="1"/>
      <c r="P87" s="16"/>
      <c r="Q87" s="1"/>
      <c r="R87" s="1"/>
      <c r="S87" s="19"/>
      <c r="T87" s="5"/>
    </row>
    <row r="88" spans="1:20" ht="12.75">
      <c r="A88" s="1"/>
      <c r="B88" s="1"/>
      <c r="C88" s="1"/>
      <c r="D88" s="10">
        <v>22</v>
      </c>
      <c r="E88" s="107" t="str">
        <f>VLOOKUP(D88,Paigutus!$A$5:$F$100,4,FALSE)</f>
        <v>Lauri Ulla</v>
      </c>
      <c r="F88" s="107"/>
      <c r="G88" s="107"/>
      <c r="H88" s="1"/>
      <c r="I88" s="1"/>
      <c r="J88" s="16"/>
      <c r="K88" s="14"/>
      <c r="L88" s="15" t="str">
        <f>IF(Mängud!F108="","",Mängud!F108)</f>
        <v>3:1</v>
      </c>
      <c r="M88" s="13"/>
      <c r="N88" s="1"/>
      <c r="O88" s="1"/>
      <c r="P88" s="16"/>
      <c r="Q88" s="1"/>
      <c r="R88" s="1"/>
      <c r="S88" s="19"/>
      <c r="T88" s="5"/>
    </row>
    <row r="89" spans="1:20" ht="12.75">
      <c r="A89" s="10">
        <v>43</v>
      </c>
      <c r="B89" s="107" t="str">
        <f>VLOOKUP(A89,Paigutus!$A$5:$F$100,4,FALSE)</f>
        <v>Kristi Ernits</v>
      </c>
      <c r="C89" s="107"/>
      <c r="D89" s="107"/>
      <c r="E89" s="17"/>
      <c r="F89" s="1"/>
      <c r="G89" s="13">
        <v>254</v>
      </c>
      <c r="H89" s="106" t="str">
        <f>IF(Mängud!E55="","",Mängud!E55)</f>
        <v>Lauri Ulla</v>
      </c>
      <c r="I89" s="106"/>
      <c r="J89" s="106"/>
      <c r="K89" s="1"/>
      <c r="L89" s="1"/>
      <c r="M89" s="16"/>
      <c r="N89" s="1"/>
      <c r="O89" s="1"/>
      <c r="P89" s="16"/>
      <c r="Q89" s="1"/>
      <c r="R89" s="1"/>
      <c r="S89" s="19"/>
      <c r="T89" s="5"/>
    </row>
    <row r="90" spans="1:20" ht="12.75">
      <c r="A90" s="1"/>
      <c r="B90" s="1"/>
      <c r="C90" s="1"/>
      <c r="D90" s="13">
        <v>222</v>
      </c>
      <c r="E90" s="106" t="str">
        <f>IF(Mängud!E23="","",Mängud!E23)</f>
        <v>Kristi Ernits</v>
      </c>
      <c r="F90" s="106"/>
      <c r="G90" s="106"/>
      <c r="H90" s="14"/>
      <c r="I90" s="15" t="str">
        <f>IF(Mängud!F55="","",Mängud!F55)</f>
        <v>3:0</v>
      </c>
      <c r="J90" s="1"/>
      <c r="K90" s="1"/>
      <c r="L90" s="1"/>
      <c r="M90" s="16"/>
      <c r="N90" s="1"/>
      <c r="O90" s="1"/>
      <c r="P90" s="16"/>
      <c r="Q90" s="1"/>
      <c r="R90" s="1"/>
      <c r="S90" s="19"/>
      <c r="T90" s="5"/>
    </row>
    <row r="91" spans="1:20" ht="12.75">
      <c r="A91" s="10">
        <v>86</v>
      </c>
      <c r="B91" s="107" t="str">
        <f>VLOOKUP(A91,Paigutus!$A$5:$F$100,4,FALSE)</f>
        <v>Bye Bye</v>
      </c>
      <c r="C91" s="107"/>
      <c r="D91" s="108"/>
      <c r="E91" s="14"/>
      <c r="F91" s="15" t="str">
        <f>IF(Mängud!F23="","",Mängud!F23)</f>
        <v>w.o.</v>
      </c>
      <c r="G91" s="1"/>
      <c r="H91" s="1"/>
      <c r="I91" s="1"/>
      <c r="J91" s="1"/>
      <c r="K91" s="1"/>
      <c r="L91" s="1"/>
      <c r="M91" s="16">
        <v>374</v>
      </c>
      <c r="N91" s="106" t="str">
        <f>IF(Mängud!E175="","",Mängud!E175)</f>
        <v>Andres Somer</v>
      </c>
      <c r="O91" s="106"/>
      <c r="P91" s="106"/>
      <c r="Q91" s="1"/>
      <c r="R91" s="1"/>
      <c r="S91" s="19"/>
      <c r="T91" s="5"/>
    </row>
    <row r="92" spans="1:20" ht="12.75">
      <c r="A92" s="1"/>
      <c r="B92" s="1"/>
      <c r="C92" s="1"/>
      <c r="D92" s="10">
        <v>27</v>
      </c>
      <c r="E92" s="107" t="str">
        <f>VLOOKUP(D92,Paigutus!$A$5:$F$100,4,FALSE)</f>
        <v>Oliver Ollmann</v>
      </c>
      <c r="F92" s="107"/>
      <c r="G92" s="107"/>
      <c r="H92" s="1"/>
      <c r="I92" s="1"/>
      <c r="J92" s="1"/>
      <c r="K92" s="1"/>
      <c r="L92" s="1"/>
      <c r="M92" s="16"/>
      <c r="N92" s="14"/>
      <c r="O92" s="15" t="str">
        <f>IF(Mängud!F175="","",Mängud!F175)</f>
        <v>3:2</v>
      </c>
      <c r="P92" s="1"/>
      <c r="Q92" s="1"/>
      <c r="R92" s="1"/>
      <c r="S92" s="19"/>
      <c r="T92" s="5"/>
    </row>
    <row r="93" spans="1:20" ht="12.75">
      <c r="A93" s="10">
        <v>38</v>
      </c>
      <c r="B93" s="107" t="str">
        <f>VLOOKUP(A93,Paigutus!$A$5:$F$100,4,FALSE)</f>
        <v>Piret Kummel</v>
      </c>
      <c r="C93" s="107"/>
      <c r="D93" s="107"/>
      <c r="E93" s="17"/>
      <c r="F93" s="1"/>
      <c r="G93" s="13">
        <v>255</v>
      </c>
      <c r="H93" s="111" t="str">
        <f>IF(Mängud!E56="","",Mängud!E56)</f>
        <v>Piret Kummel</v>
      </c>
      <c r="I93" s="111"/>
      <c r="J93" s="111"/>
      <c r="K93" s="1"/>
      <c r="L93" s="1"/>
      <c r="M93" s="16"/>
      <c r="N93" s="1"/>
      <c r="O93" s="1"/>
      <c r="P93" s="1"/>
      <c r="Q93" s="1"/>
      <c r="R93" s="1"/>
      <c r="S93" s="19"/>
      <c r="T93" s="5"/>
    </row>
    <row r="94" spans="1:20" ht="12.75">
      <c r="A94" s="1"/>
      <c r="B94" s="1"/>
      <c r="C94" s="1"/>
      <c r="D94" s="13">
        <v>223</v>
      </c>
      <c r="E94" s="106" t="str">
        <f>IF(Mängud!E24="","",Mängud!E24)</f>
        <v>Piret Kummel</v>
      </c>
      <c r="F94" s="106"/>
      <c r="G94" s="106"/>
      <c r="H94" s="14"/>
      <c r="I94" s="15" t="str">
        <f>IF(Mängud!F56="","",Mängud!F56)</f>
        <v>3:2</v>
      </c>
      <c r="J94" s="13"/>
      <c r="K94" s="1"/>
      <c r="L94" s="1"/>
      <c r="M94" s="16"/>
      <c r="N94" s="1"/>
      <c r="O94" s="1"/>
      <c r="P94" s="1"/>
      <c r="Q94" s="1"/>
      <c r="R94" s="1"/>
      <c r="S94" s="19"/>
      <c r="T94" s="5"/>
    </row>
    <row r="95" spans="1:20" ht="12.75">
      <c r="A95" s="10">
        <v>91</v>
      </c>
      <c r="B95" s="107" t="str">
        <f>VLOOKUP(A95,Paigutus!$A$5:$F$100,4,FALSE)</f>
        <v>Bye Bye</v>
      </c>
      <c r="C95" s="107"/>
      <c r="D95" s="108"/>
      <c r="E95" s="14"/>
      <c r="F95" s="15" t="str">
        <f>IF(Mängud!F24="","",Mängud!F24)</f>
        <v>w.o.</v>
      </c>
      <c r="G95" s="1"/>
      <c r="H95" s="1"/>
      <c r="I95" s="1"/>
      <c r="J95" s="16">
        <v>308</v>
      </c>
      <c r="K95" s="106" t="str">
        <f>IF(Mängud!E109="","",Mängud!E109)</f>
        <v>Andres Somer</v>
      </c>
      <c r="L95" s="106"/>
      <c r="M95" s="106"/>
      <c r="N95" s="1"/>
      <c r="O95" s="1"/>
      <c r="P95" s="1"/>
      <c r="Q95" s="1"/>
      <c r="R95" s="1"/>
      <c r="S95" s="19"/>
      <c r="T95" s="5"/>
    </row>
    <row r="96" spans="1:20" ht="12.75">
      <c r="A96" s="1"/>
      <c r="B96" s="1"/>
      <c r="C96" s="1"/>
      <c r="D96" s="10">
        <v>6</v>
      </c>
      <c r="E96" s="107" t="str">
        <f>VLOOKUP(D96,Paigutus!$A$5:$F$100,4,FALSE)</f>
        <v>Andres Somer</v>
      </c>
      <c r="F96" s="107"/>
      <c r="G96" s="107"/>
      <c r="H96" s="1"/>
      <c r="I96" s="1"/>
      <c r="J96" s="16"/>
      <c r="K96" s="14"/>
      <c r="L96" s="15" t="str">
        <f>IF(Mängud!F109="","",Mängud!F109)</f>
        <v>3:0</v>
      </c>
      <c r="M96" s="1"/>
      <c r="N96" s="1"/>
      <c r="O96" s="1"/>
      <c r="P96" s="105" t="s">
        <v>11</v>
      </c>
      <c r="Q96" s="105"/>
      <c r="R96" s="105"/>
      <c r="S96" s="19"/>
      <c r="T96" s="5"/>
    </row>
    <row r="97" spans="1:20" ht="12.75">
      <c r="A97" s="10">
        <v>59</v>
      </c>
      <c r="B97" s="107" t="str">
        <f>VLOOKUP(A97,Paigutus!$A$5:$F$100,4,FALSE)</f>
        <v>Heiki Hansar</v>
      </c>
      <c r="C97" s="107"/>
      <c r="D97" s="107"/>
      <c r="E97" s="17"/>
      <c r="F97" s="1"/>
      <c r="G97" s="13">
        <v>256</v>
      </c>
      <c r="H97" s="106" t="str">
        <f>IF(Mängud!E57="","",Mängud!E57)</f>
        <v>Andres Somer</v>
      </c>
      <c r="I97" s="106"/>
      <c r="J97" s="106"/>
      <c r="K97" s="1"/>
      <c r="L97" s="1"/>
      <c r="M97" s="21">
        <v>427</v>
      </c>
      <c r="N97" s="104" t="str">
        <f>Q83</f>
        <v>Kuido Põder</v>
      </c>
      <c r="O97" s="104"/>
      <c r="P97" s="104"/>
      <c r="Q97" s="21"/>
      <c r="R97" s="21"/>
      <c r="S97" s="22"/>
      <c r="T97" s="5"/>
    </row>
    <row r="98" spans="1:20" ht="12.75">
      <c r="A98" s="1"/>
      <c r="B98" s="1"/>
      <c r="C98" s="1"/>
      <c r="D98" s="13">
        <v>224</v>
      </c>
      <c r="E98" s="106" t="str">
        <f>IF(Mängud!E25="","",Mängud!E25)</f>
        <v>Heiki Hansar</v>
      </c>
      <c r="F98" s="106"/>
      <c r="G98" s="106"/>
      <c r="H98" s="14"/>
      <c r="I98" s="15" t="str">
        <f>IF(Mängud!F57="","",Mängud!F57)</f>
        <v>3:0</v>
      </c>
      <c r="J98" s="1"/>
      <c r="K98" s="1"/>
      <c r="L98" s="1"/>
      <c r="M98" s="21"/>
      <c r="N98" s="23"/>
      <c r="O98" s="23"/>
      <c r="P98" s="23">
        <v>478</v>
      </c>
      <c r="Q98" s="109" t="str">
        <f>IF(Mängud!E279="","",Mängud!E279)</f>
        <v>Allar Vellner</v>
      </c>
      <c r="R98" s="109"/>
      <c r="S98" s="109"/>
      <c r="T98" s="5"/>
    </row>
    <row r="99" spans="1:20" ht="12.75">
      <c r="A99" s="10">
        <v>70</v>
      </c>
      <c r="B99" s="107" t="str">
        <f>VLOOKUP(A99,Paigutus!$A$5:$F$100,4,FALSE)</f>
        <v>Alexandra-olivia Hanson</v>
      </c>
      <c r="C99" s="107"/>
      <c r="D99" s="108"/>
      <c r="E99" s="14"/>
      <c r="F99" s="15" t="str">
        <f>IF(Mängud!F25="","",Mängud!F25)</f>
        <v>3:0</v>
      </c>
      <c r="G99" s="1"/>
      <c r="H99" s="1"/>
      <c r="I99" s="1"/>
      <c r="J99" s="1"/>
      <c r="K99" s="1"/>
      <c r="L99" s="1"/>
      <c r="M99" s="21">
        <v>428</v>
      </c>
      <c r="N99" s="110" t="str">
        <f>Q115</f>
        <v>Allar Vellner</v>
      </c>
      <c r="O99" s="110"/>
      <c r="P99" s="110"/>
      <c r="Q99" s="21"/>
      <c r="R99" s="28" t="str">
        <f>IF(Mängud!F279="","",Mängud!F279)</f>
        <v>3:1</v>
      </c>
      <c r="S99" s="22"/>
      <c r="T99" s="5"/>
    </row>
    <row r="100" spans="1:20" ht="12.75">
      <c r="A100" s="1"/>
      <c r="B100" s="1"/>
      <c r="C100" s="1"/>
      <c r="D100" s="10">
        <v>7</v>
      </c>
      <c r="E100" s="107" t="str">
        <f>VLOOKUP(D100,Paigutus!$A$5:$F$100,4,FALSE)</f>
        <v>Taavi Raidmets</v>
      </c>
      <c r="F100" s="107"/>
      <c r="G100" s="107"/>
      <c r="H100" s="1"/>
      <c r="I100" s="1"/>
      <c r="J100" s="1"/>
      <c r="K100" s="1"/>
      <c r="L100" s="1"/>
      <c r="M100" s="1"/>
      <c r="N100" s="1"/>
      <c r="O100" s="1"/>
      <c r="P100" s="1"/>
      <c r="Q100" s="14"/>
      <c r="R100" s="15"/>
      <c r="S100" s="19"/>
      <c r="T100" s="5"/>
    </row>
    <row r="101" spans="1:20" ht="12.75">
      <c r="A101" s="10">
        <v>58</v>
      </c>
      <c r="B101" s="107" t="str">
        <f>VLOOKUP(A101,Paigutus!$A$5:$F$100,4,FALSE)</f>
        <v>Ivar Kiik</v>
      </c>
      <c r="C101" s="107"/>
      <c r="D101" s="107"/>
      <c r="E101" s="17"/>
      <c r="F101" s="1"/>
      <c r="G101" s="13">
        <v>257</v>
      </c>
      <c r="H101" s="111" t="str">
        <f>IF(Mängud!E58="","",Mängud!E58)</f>
        <v>Taavi Raidmets</v>
      </c>
      <c r="I101" s="111"/>
      <c r="J101" s="111"/>
      <c r="K101" s="1"/>
      <c r="L101" s="1"/>
      <c r="M101" s="1"/>
      <c r="N101" s="1"/>
      <c r="O101" s="1"/>
      <c r="P101" s="1"/>
      <c r="Q101" s="1"/>
      <c r="R101" s="1"/>
      <c r="S101" s="19"/>
      <c r="T101" s="5"/>
    </row>
    <row r="102" spans="1:20" ht="12.75">
      <c r="A102" s="1"/>
      <c r="B102" s="1"/>
      <c r="C102" s="1"/>
      <c r="D102" s="13">
        <v>225</v>
      </c>
      <c r="E102" s="106" t="str">
        <f>IF(Mängud!E26="","",Mängud!E26)</f>
        <v>Johann Ollmann</v>
      </c>
      <c r="F102" s="106"/>
      <c r="G102" s="106"/>
      <c r="H102" s="14"/>
      <c r="I102" s="15" t="str">
        <f>IF(Mängud!F58="","",Mängud!F58)</f>
        <v>3:0</v>
      </c>
      <c r="J102" s="13"/>
      <c r="K102" s="1"/>
      <c r="L102" s="1"/>
      <c r="M102" s="1"/>
      <c r="N102" s="1"/>
      <c r="O102" s="1"/>
      <c r="P102" s="1"/>
      <c r="Q102" s="1"/>
      <c r="R102" s="1"/>
      <c r="S102" s="19"/>
      <c r="T102" s="5"/>
    </row>
    <row r="103" spans="1:20" ht="12.75">
      <c r="A103" s="10">
        <v>71</v>
      </c>
      <c r="B103" s="107" t="str">
        <f>VLOOKUP(A103,Paigutus!$A$5:$F$100,4,FALSE)</f>
        <v>Johann Ollmann</v>
      </c>
      <c r="C103" s="107"/>
      <c r="D103" s="108"/>
      <c r="E103" s="14"/>
      <c r="F103" s="15" t="str">
        <f>IF(Mängud!F26="","",Mängud!F26)</f>
        <v>3:0</v>
      </c>
      <c r="G103" s="1"/>
      <c r="H103" s="1"/>
      <c r="I103" s="1"/>
      <c r="J103" s="16">
        <v>309</v>
      </c>
      <c r="K103" s="111" t="str">
        <f>IF(Mängud!E110="","",Mängud!E110)</f>
        <v>Taavi Raidmets</v>
      </c>
      <c r="L103" s="111"/>
      <c r="M103" s="111"/>
      <c r="N103" s="1"/>
      <c r="O103" s="1"/>
      <c r="P103" s="1"/>
      <c r="Q103" s="1"/>
      <c r="R103" s="1"/>
      <c r="S103" s="19"/>
      <c r="T103" s="5"/>
    </row>
    <row r="104" spans="1:20" ht="12.75">
      <c r="A104" s="1"/>
      <c r="B104" s="1"/>
      <c r="C104" s="1"/>
      <c r="D104" s="10">
        <v>26</v>
      </c>
      <c r="E104" s="107" t="str">
        <f>VLOOKUP(D104,Paigutus!$A$5:$F$100,4,FALSE)</f>
        <v>Reino Ristissaar</v>
      </c>
      <c r="F104" s="107"/>
      <c r="G104" s="107"/>
      <c r="H104" s="1"/>
      <c r="I104" s="1"/>
      <c r="J104" s="16"/>
      <c r="K104" s="14"/>
      <c r="L104" s="15" t="str">
        <f>IF(Mängud!F110="","",Mängud!F110)</f>
        <v>3:0</v>
      </c>
      <c r="M104" s="13"/>
      <c r="N104" s="1"/>
      <c r="O104" s="1"/>
      <c r="P104" s="1"/>
      <c r="Q104" s="1"/>
      <c r="R104" s="1"/>
      <c r="S104" s="19"/>
      <c r="T104" s="5"/>
    </row>
    <row r="105" spans="1:20" ht="12.75">
      <c r="A105" s="10">
        <v>39</v>
      </c>
      <c r="B105" s="107" t="str">
        <f>VLOOKUP(A105,Paigutus!$A$5:$F$100,4,FALSE)</f>
        <v>Taavi Miku</v>
      </c>
      <c r="C105" s="107"/>
      <c r="D105" s="107"/>
      <c r="E105" s="17"/>
      <c r="F105" s="1"/>
      <c r="G105" s="13">
        <v>258</v>
      </c>
      <c r="H105" s="106" t="str">
        <f>IF(Mängud!E59="","",Mängud!E59)</f>
        <v>Taavi Miku</v>
      </c>
      <c r="I105" s="106"/>
      <c r="J105" s="106"/>
      <c r="K105" s="1"/>
      <c r="L105" s="1"/>
      <c r="M105" s="16"/>
      <c r="N105" s="1"/>
      <c r="O105" s="1"/>
      <c r="P105" s="1"/>
      <c r="Q105" s="1"/>
      <c r="R105" s="1"/>
      <c r="S105" s="19"/>
      <c r="T105" s="5"/>
    </row>
    <row r="106" spans="1:20" ht="12.75">
      <c r="A106" s="26"/>
      <c r="B106" s="1"/>
      <c r="C106" s="1"/>
      <c r="D106" s="13">
        <v>226</v>
      </c>
      <c r="E106" s="106" t="str">
        <f>IF(Mängud!E27="","",Mängud!E27)</f>
        <v>Taavi Miku</v>
      </c>
      <c r="F106" s="106"/>
      <c r="G106" s="106"/>
      <c r="H106" s="14"/>
      <c r="I106" s="15" t="str">
        <f>IF(Mängud!F59="","",Mängud!F59)</f>
        <v>3:0</v>
      </c>
      <c r="J106" s="1"/>
      <c r="K106" s="1"/>
      <c r="L106" s="1"/>
      <c r="M106" s="16"/>
      <c r="N106" s="1"/>
      <c r="O106" s="1"/>
      <c r="P106" s="1"/>
      <c r="Q106" s="1"/>
      <c r="R106" s="1"/>
      <c r="S106" s="19"/>
      <c r="T106" s="5"/>
    </row>
    <row r="107" spans="1:20" ht="12.75">
      <c r="A107" s="10">
        <v>90</v>
      </c>
      <c r="B107" s="107" t="str">
        <f>VLOOKUP(A107,Paigutus!$A$5:$F$100,4,FALSE)</f>
        <v>Bye Bye</v>
      </c>
      <c r="C107" s="107"/>
      <c r="D107" s="108"/>
      <c r="E107" s="14"/>
      <c r="F107" s="15" t="str">
        <f>IF(Mängud!F27="","",Mängud!F27)</f>
        <v>w.o.</v>
      </c>
      <c r="G107" s="1"/>
      <c r="H107" s="1"/>
      <c r="I107" s="1"/>
      <c r="J107" s="1"/>
      <c r="K107" s="1"/>
      <c r="L107" s="1"/>
      <c r="M107" s="16">
        <v>375</v>
      </c>
      <c r="N107" s="111" t="str">
        <f>IF(Mängud!E176="","",Mängud!E176)</f>
        <v>Urmas Sinisalu</v>
      </c>
      <c r="O107" s="111"/>
      <c r="P107" s="111"/>
      <c r="Q107" s="1"/>
      <c r="R107" s="1"/>
      <c r="S107" s="19"/>
      <c r="T107" s="5"/>
    </row>
    <row r="108" spans="1:20" ht="12.75">
      <c r="A108" s="1"/>
      <c r="B108" s="1"/>
      <c r="C108" s="1"/>
      <c r="D108" s="10">
        <v>23</v>
      </c>
      <c r="E108" s="107" t="str">
        <f>VLOOKUP(D108,Paigutus!$A$5:$F$100,4,FALSE)</f>
        <v>Kalju Kalda</v>
      </c>
      <c r="F108" s="107"/>
      <c r="G108" s="107"/>
      <c r="H108" s="1"/>
      <c r="I108" s="1"/>
      <c r="J108" s="1"/>
      <c r="K108" s="1"/>
      <c r="L108" s="1"/>
      <c r="M108" s="16"/>
      <c r="N108" s="14"/>
      <c r="O108" s="15" t="str">
        <f>IF(Mängud!F176="","",Mängud!F176)</f>
        <v>3:1</v>
      </c>
      <c r="P108" s="13"/>
      <c r="Q108" s="1"/>
      <c r="R108" s="1"/>
      <c r="S108" s="19"/>
      <c r="T108" s="5"/>
    </row>
    <row r="109" spans="1:20" ht="12.75">
      <c r="A109" s="10">
        <v>42</v>
      </c>
      <c r="B109" s="107" t="str">
        <f>VLOOKUP(A109,Paigutus!$A$5:$F$100,4,FALSE)</f>
        <v>Enrico Kozintsev</v>
      </c>
      <c r="C109" s="107"/>
      <c r="D109" s="107"/>
      <c r="E109" s="17"/>
      <c r="F109" s="1"/>
      <c r="G109" s="13">
        <v>259</v>
      </c>
      <c r="H109" s="111" t="str">
        <f>IF(Mängud!E60="","",Mängud!E60)</f>
        <v>Kalju Kalda</v>
      </c>
      <c r="I109" s="111"/>
      <c r="J109" s="111"/>
      <c r="K109" s="1"/>
      <c r="L109" s="1"/>
      <c r="M109" s="16"/>
      <c r="N109" s="1"/>
      <c r="O109" s="1"/>
      <c r="P109" s="16"/>
      <c r="Q109" s="1"/>
      <c r="R109" s="1"/>
      <c r="S109" s="19"/>
      <c r="T109" s="5"/>
    </row>
    <row r="110" spans="1:20" ht="12.75">
      <c r="A110" s="1"/>
      <c r="B110" s="1"/>
      <c r="C110" s="1"/>
      <c r="D110" s="13">
        <v>227</v>
      </c>
      <c r="E110" s="106" t="str">
        <f>IF(Mängud!E28="","",Mängud!E28)</f>
        <v>Enrico Kozintsev</v>
      </c>
      <c r="F110" s="106"/>
      <c r="G110" s="106"/>
      <c r="H110" s="14"/>
      <c r="I110" s="15" t="str">
        <f>IF(Mängud!F60="","",Mängud!F60)</f>
        <v>3:2</v>
      </c>
      <c r="J110" s="13"/>
      <c r="K110" s="1"/>
      <c r="L110" s="1"/>
      <c r="M110" s="16"/>
      <c r="N110" s="1"/>
      <c r="O110" s="1"/>
      <c r="P110" s="16"/>
      <c r="Q110" s="1"/>
      <c r="R110" s="1"/>
      <c r="S110" s="19"/>
      <c r="T110" s="5"/>
    </row>
    <row r="111" spans="1:20" ht="12.75">
      <c r="A111" s="10">
        <v>87</v>
      </c>
      <c r="B111" s="107" t="str">
        <f>VLOOKUP(A111,Paigutus!$A$5:$F$100,4,FALSE)</f>
        <v>Bye Bye</v>
      </c>
      <c r="C111" s="107"/>
      <c r="D111" s="108"/>
      <c r="E111" s="14"/>
      <c r="F111" s="15" t="str">
        <f>IF(Mängud!F28="","",Mängud!F28)</f>
        <v>w.o.</v>
      </c>
      <c r="G111" s="1"/>
      <c r="H111" s="1"/>
      <c r="I111" s="1"/>
      <c r="J111" s="16">
        <v>310</v>
      </c>
      <c r="K111" s="106" t="str">
        <f>IF(Mängud!E111="","",Mängud!E111)</f>
        <v>Urmas Sinisalu</v>
      </c>
      <c r="L111" s="106"/>
      <c r="M111" s="106"/>
      <c r="N111" s="1"/>
      <c r="O111" s="1"/>
      <c r="P111" s="16"/>
      <c r="Q111" s="1"/>
      <c r="R111" s="1"/>
      <c r="S111" s="19"/>
      <c r="T111" s="5"/>
    </row>
    <row r="112" spans="1:20" ht="12.75">
      <c r="A112" s="1"/>
      <c r="B112" s="1"/>
      <c r="C112" s="1"/>
      <c r="D112" s="10">
        <v>10</v>
      </c>
      <c r="E112" s="107" t="str">
        <f>VLOOKUP(D112,Paigutus!$A$5:$F$100,4,FALSE)</f>
        <v>Urmas Sinisalu</v>
      </c>
      <c r="F112" s="107"/>
      <c r="G112" s="107"/>
      <c r="H112" s="1"/>
      <c r="I112" s="1"/>
      <c r="J112" s="16"/>
      <c r="K112" s="14"/>
      <c r="L112" s="15" t="str">
        <f>IF(Mängud!F111="","",Mängud!F111)</f>
        <v>3:1</v>
      </c>
      <c r="M112" s="1"/>
      <c r="N112" s="1"/>
      <c r="O112" s="1"/>
      <c r="P112" s="16"/>
      <c r="Q112" s="1"/>
      <c r="R112" s="1"/>
      <c r="S112" s="19"/>
      <c r="T112" s="5"/>
    </row>
    <row r="113" spans="1:20" ht="12.75">
      <c r="A113" s="10">
        <v>55</v>
      </c>
      <c r="B113" s="107" t="str">
        <f>VLOOKUP(A113,Paigutus!$A$5:$F$100,4,FALSE)</f>
        <v>Ellen Vahter</v>
      </c>
      <c r="C113" s="107"/>
      <c r="D113" s="107"/>
      <c r="E113" s="17"/>
      <c r="F113" s="1"/>
      <c r="G113" s="13">
        <v>260</v>
      </c>
      <c r="H113" s="106" t="str">
        <f>IF(Mängud!E61="","",Mängud!E61)</f>
        <v>Urmas Sinisalu</v>
      </c>
      <c r="I113" s="106"/>
      <c r="J113" s="106"/>
      <c r="K113" s="1"/>
      <c r="L113" s="1"/>
      <c r="M113" s="1"/>
      <c r="N113" s="1"/>
      <c r="O113" s="1"/>
      <c r="P113" s="16"/>
      <c r="Q113" s="1"/>
      <c r="R113" s="1"/>
      <c r="S113" s="19"/>
      <c r="T113" s="5"/>
    </row>
    <row r="114" spans="1:20" ht="12.75">
      <c r="A114" s="1"/>
      <c r="B114" s="1"/>
      <c r="C114" s="1"/>
      <c r="D114" s="13">
        <v>228</v>
      </c>
      <c r="E114" s="106" t="str">
        <f>IF(Mängud!E29="","",Mängud!E29)</f>
        <v>Ellen Vahter</v>
      </c>
      <c r="F114" s="106"/>
      <c r="G114" s="106"/>
      <c r="H114" s="14"/>
      <c r="I114" s="15" t="str">
        <f>IF(Mängud!F61="","",Mängud!F61)</f>
        <v>3:0</v>
      </c>
      <c r="J114" s="1"/>
      <c r="K114" s="1"/>
      <c r="L114" s="1"/>
      <c r="M114" s="1"/>
      <c r="N114" s="1"/>
      <c r="O114" s="1"/>
      <c r="P114" s="16"/>
      <c r="Q114" s="1"/>
      <c r="R114" s="1"/>
      <c r="S114" s="19"/>
      <c r="T114" s="5"/>
    </row>
    <row r="115" spans="1:20" ht="12.75">
      <c r="A115" s="10">
        <v>74</v>
      </c>
      <c r="B115" s="107" t="str">
        <f>VLOOKUP(A115,Paigutus!$A$5:$F$100,4,FALSE)</f>
        <v>Larissa Lill</v>
      </c>
      <c r="C115" s="107"/>
      <c r="D115" s="108"/>
      <c r="E115" s="14"/>
      <c r="F115" s="15" t="str">
        <f>IF(Mängud!F29="","",Mängud!F29)</f>
        <v>3:0</v>
      </c>
      <c r="G115" s="1"/>
      <c r="H115" s="1"/>
      <c r="I115" s="1"/>
      <c r="J115" s="1"/>
      <c r="K115" s="1"/>
      <c r="L115" s="1"/>
      <c r="M115" s="19"/>
      <c r="N115" s="1"/>
      <c r="O115" s="1"/>
      <c r="P115" s="20">
        <v>428</v>
      </c>
      <c r="Q115" s="111" t="str">
        <f>IF(Mängud!E229="","",Mängud!E229)</f>
        <v>Allar Vellner</v>
      </c>
      <c r="R115" s="111"/>
      <c r="S115" s="111"/>
      <c r="T115" s="5"/>
    </row>
    <row r="116" spans="1:20" ht="12.75">
      <c r="A116" s="1"/>
      <c r="B116" s="1"/>
      <c r="C116" s="1"/>
      <c r="D116" s="10">
        <v>15</v>
      </c>
      <c r="E116" s="107" t="str">
        <f>VLOOKUP(D116,Paigutus!$A$5:$F$100,4,FALSE)</f>
        <v>Imre Korsen</v>
      </c>
      <c r="F116" s="107"/>
      <c r="G116" s="107"/>
      <c r="H116" s="1"/>
      <c r="I116" s="1"/>
      <c r="J116" s="1"/>
      <c r="K116" s="1"/>
      <c r="L116" s="1"/>
      <c r="M116" s="1"/>
      <c r="N116" s="1"/>
      <c r="O116" s="1"/>
      <c r="P116" s="16"/>
      <c r="Q116" s="1"/>
      <c r="R116" s="15" t="str">
        <f>IF(Mängud!F229="","",Mängud!F229)</f>
        <v>3:1</v>
      </c>
      <c r="S116" s="19"/>
      <c r="T116" s="5"/>
    </row>
    <row r="117" spans="1:20" ht="12.75">
      <c r="A117" s="10">
        <v>50</v>
      </c>
      <c r="B117" s="107" t="str">
        <f>VLOOKUP(A117,Paigutus!$A$5:$F$100,4,FALSE)</f>
        <v>Margo Merigan</v>
      </c>
      <c r="C117" s="107"/>
      <c r="D117" s="107"/>
      <c r="E117" s="17"/>
      <c r="F117" s="1"/>
      <c r="G117" s="13">
        <v>261</v>
      </c>
      <c r="H117" s="111" t="str">
        <f>IF(Mängud!E62="","",Mängud!E62)</f>
        <v>Imre Korsen</v>
      </c>
      <c r="I117" s="111"/>
      <c r="J117" s="111"/>
      <c r="K117" s="1"/>
      <c r="L117" s="1"/>
      <c r="M117" s="1"/>
      <c r="N117" s="1"/>
      <c r="O117" s="1"/>
      <c r="P117" s="16"/>
      <c r="Q117" s="1"/>
      <c r="R117" s="1"/>
      <c r="S117" s="1"/>
      <c r="T117" s="5"/>
    </row>
    <row r="118" spans="1:20" ht="12.75">
      <c r="A118" s="1"/>
      <c r="B118" s="1"/>
      <c r="C118" s="1"/>
      <c r="D118" s="13">
        <v>229</v>
      </c>
      <c r="E118" s="106" t="str">
        <f>IF(Mängud!E30="","",Mängud!E30)</f>
        <v>Margo Merigan</v>
      </c>
      <c r="F118" s="106"/>
      <c r="G118" s="106"/>
      <c r="H118" s="14"/>
      <c r="I118" s="15" t="str">
        <f>IF(Mängud!F62="","",Mängud!F62)</f>
        <v>3:0</v>
      </c>
      <c r="J118" s="13"/>
      <c r="K118" s="1"/>
      <c r="L118" s="1"/>
      <c r="M118" s="1"/>
      <c r="N118" s="1"/>
      <c r="O118" s="1"/>
      <c r="P118" s="16"/>
      <c r="Q118" s="1"/>
      <c r="R118" s="1"/>
      <c r="S118" s="1"/>
      <c r="T118" s="5"/>
    </row>
    <row r="119" spans="1:20" ht="12.75">
      <c r="A119" s="10">
        <v>79</v>
      </c>
      <c r="B119" s="107" t="str">
        <f>VLOOKUP(A119,Paigutus!$A$5:$F$100,4,FALSE)</f>
        <v>Kristo Kerno</v>
      </c>
      <c r="C119" s="107"/>
      <c r="D119" s="108"/>
      <c r="E119" s="14"/>
      <c r="F119" s="15" t="str">
        <f>IF(Mängud!F30="","",Mängud!F30)</f>
        <v>3:0</v>
      </c>
      <c r="G119" s="1"/>
      <c r="H119" s="1"/>
      <c r="I119" s="1"/>
      <c r="J119" s="16">
        <v>311</v>
      </c>
      <c r="K119" s="111" t="str">
        <f>IF(Mängud!E112="","",Mängud!E112)</f>
        <v>Imre Korsen</v>
      </c>
      <c r="L119" s="111"/>
      <c r="M119" s="111"/>
      <c r="N119" s="1"/>
      <c r="O119" s="1"/>
      <c r="P119" s="16"/>
      <c r="Q119" s="1"/>
      <c r="R119" s="1"/>
      <c r="S119" s="1"/>
      <c r="T119" s="5"/>
    </row>
    <row r="120" spans="1:20" ht="12.75">
      <c r="A120" s="1"/>
      <c r="B120" s="1"/>
      <c r="C120" s="1"/>
      <c r="D120" s="10">
        <v>18</v>
      </c>
      <c r="E120" s="107" t="str">
        <f>VLOOKUP(D120,Paigutus!$A$5:$F$100,4,FALSE)</f>
        <v>Grigori Maltizov</v>
      </c>
      <c r="F120" s="107"/>
      <c r="G120" s="107"/>
      <c r="H120" s="1"/>
      <c r="I120" s="1"/>
      <c r="J120" s="16"/>
      <c r="K120" s="14"/>
      <c r="L120" s="15" t="str">
        <f>IF(Mängud!F112="","",Mängud!F112)</f>
        <v>3:0</v>
      </c>
      <c r="M120" s="13"/>
      <c r="N120" s="1"/>
      <c r="O120" s="1"/>
      <c r="P120" s="16"/>
      <c r="Q120" s="1"/>
      <c r="R120" s="1"/>
      <c r="S120" s="1"/>
      <c r="T120" s="5"/>
    </row>
    <row r="121" spans="1:20" ht="12.75">
      <c r="A121" s="10">
        <v>47</v>
      </c>
      <c r="B121" s="107" t="str">
        <f>VLOOKUP(A121,Paigutus!$A$5:$F$100,4,FALSE)</f>
        <v>Reet Kullerkupp</v>
      </c>
      <c r="C121" s="107"/>
      <c r="D121" s="107"/>
      <c r="E121" s="17"/>
      <c r="F121" s="1"/>
      <c r="G121" s="13">
        <v>262</v>
      </c>
      <c r="H121" s="106" t="str">
        <f>IF(Mängud!E63="","",Mängud!E63)</f>
        <v>Grigori Maltizov</v>
      </c>
      <c r="I121" s="106"/>
      <c r="J121" s="106"/>
      <c r="K121" s="1"/>
      <c r="L121" s="1"/>
      <c r="M121" s="16"/>
      <c r="N121" s="1"/>
      <c r="O121" s="1"/>
      <c r="P121" s="16"/>
      <c r="Q121" s="1"/>
      <c r="R121" s="1"/>
      <c r="S121" s="1"/>
      <c r="T121" s="5"/>
    </row>
    <row r="122" spans="1:20" ht="12.75">
      <c r="A122" s="1"/>
      <c r="B122" s="1"/>
      <c r="C122" s="1"/>
      <c r="D122" s="13">
        <v>230</v>
      </c>
      <c r="E122" s="106" t="str">
        <f>IF(Mängud!E31="","",Mängud!E31)</f>
        <v>Reet Kullerkupp</v>
      </c>
      <c r="F122" s="106"/>
      <c r="G122" s="106"/>
      <c r="H122" s="14"/>
      <c r="I122" s="15" t="str">
        <f>IF(Mängud!F63="","",Mängud!F63)</f>
        <v>3:0</v>
      </c>
      <c r="J122" s="1"/>
      <c r="K122" s="1"/>
      <c r="L122" s="1"/>
      <c r="M122" s="16"/>
      <c r="N122" s="1"/>
      <c r="O122" s="1"/>
      <c r="P122" s="16"/>
      <c r="Q122" s="1"/>
      <c r="R122" s="1"/>
      <c r="S122" s="1"/>
      <c r="T122" s="5"/>
    </row>
    <row r="123" spans="1:20" ht="12.75">
      <c r="A123" s="10">
        <v>82</v>
      </c>
      <c r="B123" s="107" t="str">
        <f>VLOOKUP(A123,Paigutus!$A$5:$F$100,4,FALSE)</f>
        <v>Mirtel Vinnal</v>
      </c>
      <c r="C123" s="107"/>
      <c r="D123" s="108"/>
      <c r="E123" s="14"/>
      <c r="F123" s="15" t="str">
        <f>IF(Mängud!F31="","",Mängud!F31)</f>
        <v>3:0</v>
      </c>
      <c r="G123" s="1"/>
      <c r="H123" s="1"/>
      <c r="I123" s="1"/>
      <c r="J123" s="1"/>
      <c r="K123" s="1"/>
      <c r="L123" s="1"/>
      <c r="M123" s="16">
        <v>376</v>
      </c>
      <c r="N123" s="106" t="str">
        <f>IF(Mängud!E177="","",Mängud!E177)</f>
        <v>Allar Vellner</v>
      </c>
      <c r="O123" s="106"/>
      <c r="P123" s="106"/>
      <c r="Q123" s="1"/>
      <c r="R123" s="1"/>
      <c r="S123" s="1"/>
      <c r="T123" s="5"/>
    </row>
    <row r="124" spans="1:20" ht="12.75">
      <c r="A124" s="1"/>
      <c r="B124" s="1"/>
      <c r="C124" s="1"/>
      <c r="D124" s="10">
        <v>31</v>
      </c>
      <c r="E124" s="107" t="str">
        <f>VLOOKUP(D124,Paigutus!$A$5:$F$100,4,FALSE)</f>
        <v>Sten Toomla</v>
      </c>
      <c r="F124" s="107"/>
      <c r="G124" s="107"/>
      <c r="H124" s="1"/>
      <c r="I124" s="1"/>
      <c r="J124" s="1"/>
      <c r="K124" s="1"/>
      <c r="L124" s="1"/>
      <c r="M124" s="16"/>
      <c r="N124" s="14"/>
      <c r="O124" s="15" t="str">
        <f>IF(Mängud!F177="","",Mängud!F177)</f>
        <v>3:0</v>
      </c>
      <c r="P124" s="1"/>
      <c r="Q124" s="1"/>
      <c r="R124" s="1"/>
      <c r="S124" s="1"/>
      <c r="T124" s="5"/>
    </row>
    <row r="125" spans="1:20" ht="12.75">
      <c r="A125" s="10">
        <v>34</v>
      </c>
      <c r="B125" s="107" t="str">
        <f>VLOOKUP(A125,Paigutus!$A$5:$F$100,4,FALSE)</f>
        <v>Kalju Nasir</v>
      </c>
      <c r="C125" s="107"/>
      <c r="D125" s="107"/>
      <c r="E125" s="17"/>
      <c r="F125" s="1"/>
      <c r="G125" s="13">
        <v>263</v>
      </c>
      <c r="H125" s="111" t="str">
        <f>IF(Mängud!E64="","",Mängud!E64)</f>
        <v>Kalju Nasir</v>
      </c>
      <c r="I125" s="111"/>
      <c r="J125" s="111"/>
      <c r="K125" s="1"/>
      <c r="L125" s="1"/>
      <c r="M125" s="16"/>
      <c r="N125" s="1"/>
      <c r="O125" s="1"/>
      <c r="P125" s="1"/>
      <c r="Q125" s="1"/>
      <c r="R125" s="1"/>
      <c r="S125" s="1"/>
      <c r="T125" s="5"/>
    </row>
    <row r="126" spans="1:20" ht="12.75">
      <c r="A126" s="1"/>
      <c r="B126" s="1"/>
      <c r="C126" s="1"/>
      <c r="D126" s="13">
        <v>231</v>
      </c>
      <c r="E126" s="106" t="str">
        <f>IF(Mängud!E32="","",Mängud!E32)</f>
        <v>Kalju Nasir</v>
      </c>
      <c r="F126" s="106"/>
      <c r="G126" s="106"/>
      <c r="H126" s="1"/>
      <c r="I126" s="15" t="str">
        <f>IF(Mängud!F64="","",Mängud!F64)</f>
        <v>3:0</v>
      </c>
      <c r="J126" s="13"/>
      <c r="K126" s="1"/>
      <c r="L126" s="1"/>
      <c r="M126" s="16"/>
      <c r="N126" s="1"/>
      <c r="O126" s="1"/>
      <c r="P126" s="1"/>
      <c r="Q126" s="1"/>
      <c r="R126" s="1"/>
      <c r="S126" s="1"/>
      <c r="T126" s="5"/>
    </row>
    <row r="127" spans="1:20" ht="12.75">
      <c r="A127" s="10">
        <v>95</v>
      </c>
      <c r="B127" s="107" t="str">
        <f>VLOOKUP(A127,Paigutus!$A$5:$F$100,4,FALSE)</f>
        <v>Bye Bye</v>
      </c>
      <c r="C127" s="107"/>
      <c r="D127" s="108"/>
      <c r="E127" s="14"/>
      <c r="F127" s="15" t="str">
        <f>IF(Mängud!F32="","",Mängud!F32)</f>
        <v>w.o.</v>
      </c>
      <c r="G127" s="1"/>
      <c r="H127" s="1"/>
      <c r="I127" s="1"/>
      <c r="J127" s="16">
        <v>312</v>
      </c>
      <c r="K127" s="106" t="str">
        <f>IF(Mängud!E113="","",Mängud!E113)</f>
        <v>Allar Vellner</v>
      </c>
      <c r="L127" s="106"/>
      <c r="M127" s="106"/>
      <c r="N127" s="1"/>
      <c r="O127" s="1"/>
      <c r="P127" s="1"/>
      <c r="Q127" s="1"/>
      <c r="R127" s="1"/>
      <c r="S127" s="1"/>
      <c r="T127" s="5"/>
    </row>
    <row r="128" spans="1:20" ht="12.75">
      <c r="A128" s="1"/>
      <c r="B128" s="1"/>
      <c r="C128" s="1"/>
      <c r="D128" s="10">
        <v>2</v>
      </c>
      <c r="E128" s="107" t="str">
        <f>VLOOKUP(D128,Paigutus!$A$5:$F$100,4,FALSE)</f>
        <v>Allar Vellner</v>
      </c>
      <c r="F128" s="107"/>
      <c r="G128" s="107"/>
      <c r="H128" s="1"/>
      <c r="I128" s="1"/>
      <c r="J128" s="16"/>
      <c r="K128" s="14"/>
      <c r="L128" s="15" t="str">
        <f>IF(Mängud!F113="","",Mängud!F113)</f>
        <v>3:0</v>
      </c>
      <c r="M128" s="1"/>
      <c r="N128" s="1"/>
      <c r="O128" s="1"/>
      <c r="P128" s="77" t="s">
        <v>12</v>
      </c>
      <c r="Q128" s="77"/>
      <c r="R128" s="77"/>
      <c r="S128" s="1"/>
      <c r="T128" s="1"/>
    </row>
    <row r="129" spans="1:20" ht="12.75">
      <c r="A129" s="10">
        <v>63</v>
      </c>
      <c r="B129" s="107" t="str">
        <f>VLOOKUP(A129,Paigutus!$A$5:$F$100,4,FALSE)</f>
        <v>Neverly Lukas</v>
      </c>
      <c r="C129" s="107"/>
      <c r="D129" s="107"/>
      <c r="E129" s="17"/>
      <c r="F129" s="1"/>
      <c r="G129" s="13">
        <v>264</v>
      </c>
      <c r="H129" s="106" t="str">
        <f>IF(Mängud!E65="","",Mängud!E65)</f>
        <v>Allar Vellner</v>
      </c>
      <c r="I129" s="106"/>
      <c r="J129" s="106"/>
      <c r="K129" s="1"/>
      <c r="M129" s="21">
        <v>477</v>
      </c>
      <c r="N129" s="104" t="str">
        <f>Q34</f>
        <v>Liisi Vellner</v>
      </c>
      <c r="O129" s="104"/>
      <c r="P129" s="104"/>
      <c r="Q129" s="29"/>
      <c r="R129" s="29"/>
      <c r="S129" s="29"/>
      <c r="T129" s="21"/>
    </row>
    <row r="130" spans="1:20" ht="12.75">
      <c r="A130" s="1"/>
      <c r="B130" s="1"/>
      <c r="C130" s="1"/>
      <c r="D130" s="13">
        <v>232</v>
      </c>
      <c r="E130" s="106" t="str">
        <f>IF(Mängud!E33="","",Mängud!E33)</f>
        <v>Neverly Lukas</v>
      </c>
      <c r="F130" s="106"/>
      <c r="G130" s="106"/>
      <c r="H130" s="14"/>
      <c r="I130" s="15" t="str">
        <f>IF(Mängud!F65="","",Mängud!F65)</f>
        <v>3:0</v>
      </c>
      <c r="J130" s="1"/>
      <c r="K130" s="1"/>
      <c r="M130" s="21"/>
      <c r="N130" s="23"/>
      <c r="O130" s="23"/>
      <c r="P130" s="24">
        <v>519</v>
      </c>
      <c r="Q130" s="109" t="str">
        <f>IF(Mängud!E320="","",Mängud!E320)</f>
        <v>Liisi Vellner</v>
      </c>
      <c r="R130" s="104"/>
      <c r="S130" s="104"/>
      <c r="T130" s="21" t="s">
        <v>13</v>
      </c>
    </row>
    <row r="131" spans="1:20" ht="12.75">
      <c r="A131" s="10">
        <v>66</v>
      </c>
      <c r="B131" s="107" t="str">
        <f>VLOOKUP(A131,Paigutus!$A$5:$F$100,4,FALSE)</f>
        <v>Aivar Soo</v>
      </c>
      <c r="C131" s="107"/>
      <c r="D131" s="108"/>
      <c r="E131" s="14"/>
      <c r="F131" s="15" t="str">
        <f>IF(Mängud!F33="","",Mängud!F33)</f>
        <v>3:2</v>
      </c>
      <c r="G131" s="1"/>
      <c r="H131" s="1"/>
      <c r="I131" s="1"/>
      <c r="J131" s="1"/>
      <c r="K131" s="1"/>
      <c r="M131" s="21">
        <v>478</v>
      </c>
      <c r="N131" s="104" t="str">
        <f>Q98</f>
        <v>Allar Vellner</v>
      </c>
      <c r="O131" s="104"/>
      <c r="P131" s="110"/>
      <c r="Q131" s="21"/>
      <c r="R131" s="28" t="str">
        <f>IF(Mängud!F320="","",Mängud!F320)</f>
        <v>3:2</v>
      </c>
      <c r="S131" s="21"/>
      <c r="T131" s="2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21"/>
      <c r="N132" s="21"/>
      <c r="O132" s="21"/>
      <c r="P132" s="21"/>
      <c r="Q132" s="21"/>
      <c r="R132" s="21"/>
      <c r="S132" s="21"/>
      <c r="T132" s="2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21"/>
      <c r="N133" s="21"/>
      <c r="O133" s="21"/>
      <c r="P133" s="21">
        <v>-519</v>
      </c>
      <c r="Q133" s="104" t="str">
        <f>IF(Q130="","",IF(Q130=Q34,Q98,Q34))</f>
        <v>Allar Vellner</v>
      </c>
      <c r="R133" s="104"/>
      <c r="S133" s="104"/>
      <c r="T133" s="21" t="s">
        <v>14</v>
      </c>
    </row>
    <row r="134" spans="1:22" ht="12.75">
      <c r="A134" s="1"/>
      <c r="B134" s="1"/>
      <c r="C134" s="1"/>
      <c r="D134" s="1"/>
      <c r="E134" s="1"/>
      <c r="F134" s="1"/>
      <c r="G134" s="10">
        <v>-305</v>
      </c>
      <c r="H134" s="107" t="str">
        <f>IF(Plussring!K73="","",IF(Plussring!K73=Plussring!H71,Plussring!H75,Plussring!H71))</f>
        <v>Raigo Rommot</v>
      </c>
      <c r="I134" s="107"/>
      <c r="J134" s="107"/>
      <c r="L134" s="132" t="s">
        <v>226</v>
      </c>
      <c r="M134" s="132"/>
      <c r="N134" s="132"/>
      <c r="O134" s="132"/>
      <c r="P134" s="88"/>
      <c r="Q134" s="1"/>
      <c r="R134" s="1"/>
      <c r="S134" s="1"/>
      <c r="T134" s="19"/>
      <c r="U134" s="1"/>
      <c r="V134" s="3"/>
    </row>
    <row r="135" spans="1:22" ht="12.75">
      <c r="A135" s="10">
        <v>-233</v>
      </c>
      <c r="B135" s="107" t="str">
        <f>IF(Plussring!H6="","",IF(Plussring!H6=Plussring!E5,Plussring!E7,Plussring!E5))</f>
        <v>Joosep Hansar</v>
      </c>
      <c r="C135" s="107"/>
      <c r="D135" s="107"/>
      <c r="E135" s="1"/>
      <c r="F135" s="1"/>
      <c r="G135" s="1"/>
      <c r="H135" s="1"/>
      <c r="I135" s="1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9"/>
      <c r="U135" s="1"/>
      <c r="V135" s="3"/>
    </row>
    <row r="136" spans="1:22" ht="12.75">
      <c r="A136" s="1"/>
      <c r="B136" s="1"/>
      <c r="C136" s="1"/>
      <c r="D136" s="13">
        <v>265</v>
      </c>
      <c r="E136" s="111" t="str">
        <f>IF(Mängud!E66="","",Mängud!E66)</f>
        <v>Joosep Hansar</v>
      </c>
      <c r="F136" s="111"/>
      <c r="G136" s="111"/>
      <c r="H136" s="1"/>
      <c r="I136" s="1"/>
      <c r="J136" s="16">
        <v>353</v>
      </c>
      <c r="K136" s="111" t="str">
        <f>IF(Mängud!E154="","",Mängud!E154)</f>
        <v>Ats Kallais</v>
      </c>
      <c r="L136" s="111"/>
      <c r="M136" s="111"/>
      <c r="N136" s="1"/>
      <c r="O136" s="1"/>
      <c r="P136" s="1"/>
      <c r="Q136" s="1"/>
      <c r="R136" s="1"/>
      <c r="S136" s="1"/>
      <c r="T136" s="19"/>
      <c r="U136" s="1"/>
      <c r="V136" s="3"/>
    </row>
    <row r="137" spans="1:22" ht="12.75">
      <c r="A137" s="10">
        <v>-232</v>
      </c>
      <c r="B137" s="122" t="str">
        <f>IF(Plussring!E132="","",IF(Plussring!E132=Plussring!B131,Plussring!B133,Plussring!B131))</f>
        <v>Aivar Soo</v>
      </c>
      <c r="C137" s="122"/>
      <c r="D137" s="122"/>
      <c r="E137" s="14"/>
      <c r="F137" s="15" t="str">
        <f>IF(Mängud!F66="","",(Mängud!F66))</f>
        <v>3:2</v>
      </c>
      <c r="G137" s="13"/>
      <c r="H137" s="1"/>
      <c r="I137" s="1"/>
      <c r="J137" s="16"/>
      <c r="K137" s="14"/>
      <c r="L137" s="15" t="str">
        <f>IF(Mängud!F154="","",Mängud!F154)</f>
        <v>3:0</v>
      </c>
      <c r="M137" s="13"/>
      <c r="N137" s="1"/>
      <c r="O137" s="1"/>
      <c r="P137" s="1"/>
      <c r="Q137" s="1"/>
      <c r="R137" s="1"/>
      <c r="S137" s="1"/>
      <c r="T137" s="19"/>
      <c r="U137" s="1"/>
      <c r="V137" s="3"/>
    </row>
    <row r="138" spans="1:22" ht="12.75">
      <c r="A138" s="1"/>
      <c r="B138" s="1"/>
      <c r="C138" s="1"/>
      <c r="D138" s="1"/>
      <c r="E138" s="1"/>
      <c r="F138" s="1"/>
      <c r="G138" s="16">
        <v>313</v>
      </c>
      <c r="H138" s="106" t="str">
        <f>IF(Mängud!E114="","",Mängud!E114)</f>
        <v>Ats Kallais</v>
      </c>
      <c r="I138" s="106"/>
      <c r="J138" s="106"/>
      <c r="K138" s="1"/>
      <c r="L138" s="1"/>
      <c r="M138" s="16"/>
      <c r="N138" s="1"/>
      <c r="O138" s="1"/>
      <c r="P138" s="1"/>
      <c r="Q138" s="1"/>
      <c r="R138" s="1"/>
      <c r="S138" s="1"/>
      <c r="T138" s="19"/>
      <c r="U138" s="1"/>
      <c r="V138" s="3"/>
    </row>
    <row r="139" spans="1:22" ht="12.75">
      <c r="A139" s="10">
        <v>-234</v>
      </c>
      <c r="B139" s="107" t="str">
        <f>IF(Plussring!H10="","",IF(Plussring!H10=Plussring!E9,Plussring!E11,Plussring!E9))</f>
        <v>Ats Kallais</v>
      </c>
      <c r="C139" s="107"/>
      <c r="D139" s="107"/>
      <c r="E139" s="1"/>
      <c r="F139" s="1"/>
      <c r="G139" s="16"/>
      <c r="H139" s="14"/>
      <c r="I139" s="15" t="str">
        <f>IF(Mängud!F114="","",Mängud!F114)</f>
        <v>3:0</v>
      </c>
      <c r="J139" s="1"/>
      <c r="K139" s="1"/>
      <c r="L139" s="1"/>
      <c r="M139" s="16"/>
      <c r="N139" s="1"/>
      <c r="O139" s="1"/>
      <c r="P139" s="1"/>
      <c r="Q139" s="1"/>
      <c r="R139" s="1"/>
      <c r="S139" s="1"/>
      <c r="T139" s="19"/>
      <c r="U139" s="1"/>
      <c r="V139" s="3"/>
    </row>
    <row r="140" spans="1:22" ht="12.75">
      <c r="A140" s="1"/>
      <c r="B140" s="1"/>
      <c r="C140" s="1"/>
      <c r="D140" s="13">
        <v>266</v>
      </c>
      <c r="E140" s="106" t="str">
        <f>IF(Mängud!E67="","",Mängud!E67)</f>
        <v>Ats Kallais</v>
      </c>
      <c r="F140" s="106"/>
      <c r="G140" s="106"/>
      <c r="H140" s="1"/>
      <c r="I140" s="1"/>
      <c r="J140" s="1"/>
      <c r="K140" s="1"/>
      <c r="L140" s="1"/>
      <c r="M140" s="16">
        <v>393</v>
      </c>
      <c r="N140" s="111" t="str">
        <f>IF(Mängud!E194="","",Mängud!E194)</f>
        <v>Jaanus Lokotar</v>
      </c>
      <c r="O140" s="111"/>
      <c r="P140" s="111"/>
      <c r="Q140" s="19"/>
      <c r="R140" s="1"/>
      <c r="S140" s="1"/>
      <c r="T140" s="19"/>
      <c r="U140" s="1"/>
      <c r="V140" s="3"/>
    </row>
    <row r="141" spans="1:22" ht="12.75">
      <c r="A141" s="10">
        <v>-231</v>
      </c>
      <c r="B141" s="122" t="str">
        <f>IF(Plussring!E128="","",IF(Plussring!E128=Plussring!B127,Plussring!B129,Plussring!B127))</f>
        <v>Bye Bye</v>
      </c>
      <c r="C141" s="122"/>
      <c r="D141" s="122"/>
      <c r="E141" s="14"/>
      <c r="F141" s="15" t="str">
        <f>IF(Mängud!F67="","",(Mängud!F67))</f>
        <v>w.o.</v>
      </c>
      <c r="G141" s="1"/>
      <c r="H141" s="1"/>
      <c r="I141" s="1"/>
      <c r="J141" s="1"/>
      <c r="K141" s="1"/>
      <c r="L141" s="1"/>
      <c r="M141" s="16"/>
      <c r="N141" s="14"/>
      <c r="O141" s="15" t="str">
        <f>IF(Mängud!F194="","",Mängud!F194)</f>
        <v>3:1</v>
      </c>
      <c r="P141" s="1"/>
      <c r="Q141" s="31"/>
      <c r="R141" s="1"/>
      <c r="S141" s="1"/>
      <c r="T141" s="19"/>
      <c r="U141" s="1"/>
      <c r="V141" s="3"/>
    </row>
    <row r="142" spans="1:22" ht="12.75">
      <c r="A142" s="1"/>
      <c r="B142" s="1"/>
      <c r="C142" s="1"/>
      <c r="D142" s="1"/>
      <c r="E142" s="1"/>
      <c r="F142" s="1"/>
      <c r="G142" s="10">
        <v>-306</v>
      </c>
      <c r="H142" s="107" t="str">
        <f>IF(Plussring!K81="","",IF(Plussring!K81=Plussring!H79,Plussring!H83,Plussring!H79))</f>
        <v>Jaanus Lokotar</v>
      </c>
      <c r="I142" s="107"/>
      <c r="J142" s="107"/>
      <c r="K142" s="1"/>
      <c r="L142" s="1"/>
      <c r="M142" s="16"/>
      <c r="N142" s="1"/>
      <c r="O142" s="1"/>
      <c r="P142" s="16"/>
      <c r="Q142" s="1"/>
      <c r="R142" s="1"/>
      <c r="S142" s="1"/>
      <c r="T142" s="19"/>
      <c r="U142" s="1"/>
      <c r="V142" s="3"/>
    </row>
    <row r="143" spans="1:22" ht="12.75">
      <c r="A143" s="10">
        <v>-235</v>
      </c>
      <c r="B143" s="107" t="str">
        <f>IF(Plussring!H14="","",IF(Plussring!H14=Plussring!E13,Plussring!E15,Plussring!E13))</f>
        <v>Tõnu Hansar</v>
      </c>
      <c r="C143" s="107"/>
      <c r="D143" s="107"/>
      <c r="E143" s="1"/>
      <c r="F143" s="1"/>
      <c r="G143" s="1"/>
      <c r="H143" s="1"/>
      <c r="I143" s="1"/>
      <c r="J143" s="13"/>
      <c r="K143" s="1"/>
      <c r="L143" s="1"/>
      <c r="M143" s="16"/>
      <c r="N143" s="1"/>
      <c r="O143" s="1"/>
      <c r="P143" s="16"/>
      <c r="Q143" s="1"/>
      <c r="R143" s="1"/>
      <c r="S143" s="1"/>
      <c r="T143" s="19"/>
      <c r="U143" s="1"/>
      <c r="V143" s="3"/>
    </row>
    <row r="144" spans="1:22" ht="12.75">
      <c r="A144" s="1"/>
      <c r="B144" s="1"/>
      <c r="C144" s="1"/>
      <c r="D144" s="13">
        <v>267</v>
      </c>
      <c r="E144" s="111" t="str">
        <f>IF(Mängud!E68="","",Mängud!E68)</f>
        <v>Tõnu Hansar</v>
      </c>
      <c r="F144" s="111"/>
      <c r="G144" s="111"/>
      <c r="H144" s="1"/>
      <c r="I144" s="1"/>
      <c r="J144" s="16">
        <v>354</v>
      </c>
      <c r="K144" s="106" t="str">
        <f>IF(Mängud!E155="","",Mängud!E155)</f>
        <v>Jaanus Lokotar</v>
      </c>
      <c r="L144" s="106"/>
      <c r="M144" s="106"/>
      <c r="N144" s="1"/>
      <c r="O144" s="1"/>
      <c r="P144" s="16">
        <v>417</v>
      </c>
      <c r="Q144" s="111" t="str">
        <f>IF(Mängud!E218="","",Mängud!E218)</f>
        <v>Heino Kruusement</v>
      </c>
      <c r="R144" s="111"/>
      <c r="S144" s="111"/>
      <c r="T144" s="19"/>
      <c r="U144" s="1"/>
      <c r="V144" s="3"/>
    </row>
    <row r="145" spans="1:22" ht="12.75">
      <c r="A145" s="10">
        <v>-230</v>
      </c>
      <c r="B145" s="122" t="str">
        <f>IF(Plussring!E124="","",IF(Plussring!E124=Plussring!B123,Plussring!B125,Plussring!B123))</f>
        <v>Mirtel Vinnal</v>
      </c>
      <c r="C145" s="122"/>
      <c r="D145" s="122"/>
      <c r="E145" s="14"/>
      <c r="F145" s="15" t="str">
        <f>IF(Mängud!F68="","",(Mängud!F68))</f>
        <v>3:0</v>
      </c>
      <c r="G145" s="13"/>
      <c r="H145" s="1"/>
      <c r="I145" s="1"/>
      <c r="J145" s="16"/>
      <c r="K145" s="14"/>
      <c r="L145" s="15" t="str">
        <f>IF(Mängud!F155="","",Mängud!F155)</f>
        <v>3:1</v>
      </c>
      <c r="M145" s="1"/>
      <c r="N145" s="1"/>
      <c r="O145" s="1"/>
      <c r="P145" s="16"/>
      <c r="Q145" s="14"/>
      <c r="R145" s="15" t="str">
        <f>IF(Mängud!F218="","",Mängud!F218)</f>
        <v>3:2</v>
      </c>
      <c r="S145" s="19"/>
      <c r="T145" s="19"/>
      <c r="U145" s="1"/>
      <c r="V145" s="3"/>
    </row>
    <row r="146" spans="1:22" ht="12.75">
      <c r="A146" s="1"/>
      <c r="B146" s="1"/>
      <c r="C146" s="1"/>
      <c r="D146" s="1"/>
      <c r="E146" s="1"/>
      <c r="F146" s="1"/>
      <c r="G146" s="16">
        <v>314</v>
      </c>
      <c r="H146" s="106" t="str">
        <f>IF(Mängud!E115="","",Mängud!E115)</f>
        <v>Peeter Pill</v>
      </c>
      <c r="I146" s="106"/>
      <c r="J146" s="106"/>
      <c r="K146" s="1"/>
      <c r="L146" s="1"/>
      <c r="M146" s="1"/>
      <c r="N146" s="1"/>
      <c r="O146" s="1"/>
      <c r="P146" s="16"/>
      <c r="Q146" s="1"/>
      <c r="R146" s="1"/>
      <c r="S146" s="19"/>
      <c r="T146" s="19"/>
      <c r="U146" s="1"/>
      <c r="V146" s="3"/>
    </row>
    <row r="147" spans="1:22" ht="12.75">
      <c r="A147" s="10">
        <v>-236</v>
      </c>
      <c r="B147" s="107" t="str">
        <f>IF(Plussring!H18="","",IF(Plussring!H18=Plussring!E17,Plussring!E19,Plussring!E17))</f>
        <v>Peeter Pill</v>
      </c>
      <c r="C147" s="107"/>
      <c r="D147" s="107"/>
      <c r="E147" s="1"/>
      <c r="F147" s="1"/>
      <c r="G147" s="16"/>
      <c r="H147" s="14"/>
      <c r="I147" s="15" t="str">
        <f>IF(Mängud!F115="","",Mängud!F115)</f>
        <v>3:1</v>
      </c>
      <c r="J147" s="17"/>
      <c r="K147" s="19"/>
      <c r="L147" s="1"/>
      <c r="M147" s="1"/>
      <c r="N147" s="1"/>
      <c r="O147" s="1"/>
      <c r="P147" s="16"/>
      <c r="Q147" s="1"/>
      <c r="R147" s="1"/>
      <c r="S147" s="19"/>
      <c r="T147" s="19"/>
      <c r="U147" s="1"/>
      <c r="V147" s="3"/>
    </row>
    <row r="148" spans="1:22" ht="12.75">
      <c r="A148" s="1"/>
      <c r="B148" s="1"/>
      <c r="C148" s="1"/>
      <c r="D148" s="13">
        <v>268</v>
      </c>
      <c r="E148" s="106" t="str">
        <f>IF(Mängud!E69="","",Mängud!E69)</f>
        <v>Peeter Pill</v>
      </c>
      <c r="F148" s="106"/>
      <c r="G148" s="106"/>
      <c r="H148" s="1"/>
      <c r="I148" s="1"/>
      <c r="J148" s="1"/>
      <c r="K148" s="1"/>
      <c r="L148" s="1"/>
      <c r="M148" s="10">
        <v>-372</v>
      </c>
      <c r="N148" s="122" t="str">
        <f>IF(Plussring!N60="","",IF(Plussring!N60=Plussring!K56,Plussring!K64,Plussring!K56))</f>
        <v>Heino Kruusement</v>
      </c>
      <c r="O148" s="122"/>
      <c r="P148" s="122"/>
      <c r="Q148" s="1"/>
      <c r="R148" s="1"/>
      <c r="S148" s="19"/>
      <c r="T148" s="19"/>
      <c r="U148" s="1"/>
      <c r="V148" s="3"/>
    </row>
    <row r="149" spans="1:22" ht="12.75">
      <c r="A149" s="10">
        <v>-229</v>
      </c>
      <c r="B149" s="122" t="str">
        <f>IF(Plussring!E120="","",IF(Plussring!E120=Plussring!B119,Plussring!B121,Plussring!B119))</f>
        <v>Kristo Kerno</v>
      </c>
      <c r="C149" s="122"/>
      <c r="D149" s="122"/>
      <c r="E149" s="14"/>
      <c r="F149" s="15" t="str">
        <f>IF(Mängud!F69="","",(Mängud!F69))</f>
        <v>3:0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9"/>
      <c r="T149" s="19"/>
      <c r="U149" s="1"/>
      <c r="V149" s="3"/>
    </row>
    <row r="150" spans="1:22" ht="12.75">
      <c r="A150" s="1"/>
      <c r="B150" s="1"/>
      <c r="C150" s="1"/>
      <c r="D150" s="1"/>
      <c r="E150" s="1"/>
      <c r="F150" s="1"/>
      <c r="G150" s="10">
        <v>-307</v>
      </c>
      <c r="H150" s="107" t="str">
        <f>IF(Plussring!K89="","",IF(Plussring!K89=Plussring!H87,Plussring!H91,Plussring!H87))</f>
        <v>Lauri Ulla</v>
      </c>
      <c r="I150" s="107"/>
      <c r="J150" s="107"/>
      <c r="K150" s="1"/>
      <c r="L150" s="1"/>
      <c r="M150" s="1"/>
      <c r="N150" s="1"/>
      <c r="O150" s="1"/>
      <c r="P150" s="1"/>
      <c r="Q150" s="1"/>
      <c r="R150" s="1"/>
      <c r="S150" s="19"/>
      <c r="T150" s="19"/>
      <c r="U150" s="1"/>
      <c r="V150" s="3"/>
    </row>
    <row r="151" spans="1:22" ht="12.75">
      <c r="A151" s="10">
        <v>-237</v>
      </c>
      <c r="B151" s="107" t="str">
        <f>IF(Plussring!H22="","",IF(Plussring!H22=Plussring!E21,Plussring!E23,Plussring!E21))</f>
        <v>Vesta Lissovenko</v>
      </c>
      <c r="C151" s="107"/>
      <c r="D151" s="107"/>
      <c r="E151" s="1"/>
      <c r="F151" s="1"/>
      <c r="G151" s="1"/>
      <c r="H151" s="1"/>
      <c r="I151" s="1"/>
      <c r="J151" s="13"/>
      <c r="K151" s="1"/>
      <c r="L151" s="1"/>
      <c r="M151" s="1"/>
      <c r="N151" s="1"/>
      <c r="O151" s="1"/>
      <c r="P151" s="1"/>
      <c r="Q151" s="1"/>
      <c r="R151" s="1"/>
      <c r="S151" s="19"/>
      <c r="T151" s="19"/>
      <c r="U151" s="1"/>
      <c r="V151" s="3"/>
    </row>
    <row r="152" spans="1:22" ht="12.75">
      <c r="A152" s="1"/>
      <c r="B152" s="1"/>
      <c r="C152" s="1"/>
      <c r="D152" s="13">
        <v>269</v>
      </c>
      <c r="E152" s="111" t="str">
        <f>IF(Mängud!E70="","",Mängud!E70)</f>
        <v>Vesta Lissovenko</v>
      </c>
      <c r="F152" s="111"/>
      <c r="G152" s="111"/>
      <c r="H152" s="1"/>
      <c r="I152" s="1"/>
      <c r="J152" s="16">
        <v>355</v>
      </c>
      <c r="K152" s="111" t="str">
        <f>IF(Mängud!E156="","",Mängud!E156)</f>
        <v>Lauri Ulla</v>
      </c>
      <c r="L152" s="111"/>
      <c r="M152" s="111"/>
      <c r="N152" s="1"/>
      <c r="O152" s="1"/>
      <c r="P152" s="10"/>
      <c r="Q152" s="1"/>
      <c r="R152" s="1"/>
      <c r="S152" s="1"/>
      <c r="T152" s="19"/>
      <c r="U152" s="1"/>
      <c r="V152" s="3"/>
    </row>
    <row r="153" spans="1:22" ht="12.75">
      <c r="A153" s="10">
        <v>-228</v>
      </c>
      <c r="B153" s="122" t="str">
        <f>IF(Plussring!E116="","",IF(Plussring!E116=Plussring!B115,Plussring!B117,Plussring!B115))</f>
        <v>Larissa Lill</v>
      </c>
      <c r="C153" s="122"/>
      <c r="D153" s="122"/>
      <c r="E153" s="14"/>
      <c r="F153" s="15" t="str">
        <f>IF(Mängud!F70="","",(Mängud!F70))</f>
        <v>3:0</v>
      </c>
      <c r="G153" s="13"/>
      <c r="H153" s="1"/>
      <c r="I153" s="1"/>
      <c r="J153" s="16"/>
      <c r="K153" s="14"/>
      <c r="L153" s="15" t="str">
        <f>IF(Mängud!F156="","",Mängud!F156)</f>
        <v>3:1</v>
      </c>
      <c r="M153" s="13"/>
      <c r="N153" s="1"/>
      <c r="O153" s="1"/>
      <c r="P153" s="1"/>
      <c r="Q153" s="14"/>
      <c r="R153" s="15"/>
      <c r="S153" s="19"/>
      <c r="T153" s="19"/>
      <c r="U153" s="1"/>
      <c r="V153" s="3"/>
    </row>
    <row r="154" spans="1:22" ht="12.75">
      <c r="A154" s="1"/>
      <c r="B154" s="1"/>
      <c r="C154" s="1"/>
      <c r="D154" s="1"/>
      <c r="E154" s="1"/>
      <c r="F154" s="1"/>
      <c r="G154" s="16">
        <v>315</v>
      </c>
      <c r="H154" s="106" t="str">
        <f>IF(Mängud!E116="","",Mängud!E116)</f>
        <v>Arvi Merigan</v>
      </c>
      <c r="I154" s="106"/>
      <c r="J154" s="106"/>
      <c r="K154" s="1"/>
      <c r="L154" s="1"/>
      <c r="M154" s="16"/>
      <c r="N154" s="1"/>
      <c r="O154" s="1"/>
      <c r="P154" s="1"/>
      <c r="Q154" s="1"/>
      <c r="R154" s="1"/>
      <c r="S154" s="19"/>
      <c r="T154" s="19"/>
      <c r="U154" s="1"/>
      <c r="V154" s="3"/>
    </row>
    <row r="155" spans="1:22" ht="12.75">
      <c r="A155" s="10">
        <v>-238</v>
      </c>
      <c r="B155" s="107" t="str">
        <f>IF(Plussring!H26="","",IF(Plussring!H26=Plussring!E25,Plussring!E27,Plussring!E25))</f>
        <v>Arvi Merigan</v>
      </c>
      <c r="C155" s="107"/>
      <c r="D155" s="107"/>
      <c r="E155" s="1"/>
      <c r="F155" s="1"/>
      <c r="G155" s="16"/>
      <c r="H155" s="14"/>
      <c r="I155" s="15" t="str">
        <f>IF(Mängud!F116="","",Mängud!F116)</f>
        <v>3:1</v>
      </c>
      <c r="J155" s="1"/>
      <c r="K155" s="1"/>
      <c r="L155" s="1"/>
      <c r="M155" s="16"/>
      <c r="N155" s="1"/>
      <c r="O155" s="1"/>
      <c r="P155" s="1"/>
      <c r="Q155" s="1"/>
      <c r="R155" s="1"/>
      <c r="S155" s="19"/>
      <c r="T155" s="19"/>
      <c r="U155" s="1"/>
      <c r="V155" s="3"/>
    </row>
    <row r="156" spans="1:22" ht="12.75">
      <c r="A156" s="1"/>
      <c r="B156" s="1"/>
      <c r="C156" s="1"/>
      <c r="D156" s="13">
        <v>270</v>
      </c>
      <c r="E156" s="106" t="str">
        <f>IF(Mängud!E71="","",Mängud!E71)</f>
        <v>Arvi Merigan</v>
      </c>
      <c r="F156" s="106"/>
      <c r="G156" s="106"/>
      <c r="H156" s="1"/>
      <c r="I156" s="1"/>
      <c r="J156" s="1"/>
      <c r="K156" s="1"/>
      <c r="L156" s="1"/>
      <c r="M156" s="16">
        <v>394</v>
      </c>
      <c r="N156" s="111" t="str">
        <f>IF(Mängud!E195="","",Mängud!E195)</f>
        <v>Lauri Ulla</v>
      </c>
      <c r="O156" s="111"/>
      <c r="P156" s="111"/>
      <c r="Q156" s="1"/>
      <c r="R156" s="1"/>
      <c r="S156" s="19"/>
      <c r="T156" s="19"/>
      <c r="U156" s="1"/>
      <c r="V156" s="3"/>
    </row>
    <row r="157" spans="1:22" ht="12.75">
      <c r="A157" s="10">
        <v>-227</v>
      </c>
      <c r="B157" s="122" t="str">
        <f>IF(Plussring!E112="","",IF(Plussring!E112=Plussring!B111,Plussring!B113,Plussring!B111))</f>
        <v>Bye Bye</v>
      </c>
      <c r="C157" s="122"/>
      <c r="D157" s="122"/>
      <c r="E157" s="14"/>
      <c r="F157" s="15" t="str">
        <f>IF(Mängud!F71="","",(Mängud!F71))</f>
        <v>w.o.</v>
      </c>
      <c r="G157" s="1"/>
      <c r="H157" s="1"/>
      <c r="I157" s="1"/>
      <c r="J157" s="1"/>
      <c r="K157" s="1"/>
      <c r="L157" s="1"/>
      <c r="M157" s="16"/>
      <c r="N157" s="14"/>
      <c r="O157" s="15" t="str">
        <f>IF(Mängud!F195="","",Mängud!F195)</f>
        <v>3:0</v>
      </c>
      <c r="P157" s="13"/>
      <c r="Q157" s="1"/>
      <c r="R157" s="1"/>
      <c r="S157" s="19"/>
      <c r="T157" s="19"/>
      <c r="U157" s="1"/>
      <c r="V157" s="3"/>
    </row>
    <row r="158" spans="1:22" ht="12.75">
      <c r="A158" s="1"/>
      <c r="B158" s="1"/>
      <c r="C158" s="1"/>
      <c r="D158" s="1"/>
      <c r="E158" s="1"/>
      <c r="F158" s="1"/>
      <c r="G158" s="10">
        <v>-308</v>
      </c>
      <c r="H158" s="107" t="str">
        <f>IF(Plussring!K97="","",IF(Plussring!K97=Plussring!H95,Plussring!H99,Plussring!H95))</f>
        <v>Piret Kummel</v>
      </c>
      <c r="I158" s="107"/>
      <c r="J158" s="107"/>
      <c r="K158" s="1"/>
      <c r="L158" s="1"/>
      <c r="M158" s="16"/>
      <c r="N158" s="1"/>
      <c r="O158" s="1"/>
      <c r="P158" s="16"/>
      <c r="Q158" s="1"/>
      <c r="R158" s="1"/>
      <c r="S158" s="19"/>
      <c r="T158" s="19"/>
      <c r="U158" s="1"/>
      <c r="V158" s="3"/>
    </row>
    <row r="159" spans="1:22" ht="12.75">
      <c r="A159" s="10">
        <v>-239</v>
      </c>
      <c r="B159" s="107" t="str">
        <f>IF(Plussring!H30="","",IF(Plussring!H30=Plussring!E29,Plussring!E31,Plussring!E29))</f>
        <v>Alex Rahuoja</v>
      </c>
      <c r="C159" s="107"/>
      <c r="D159" s="107"/>
      <c r="E159" s="1"/>
      <c r="F159" s="1"/>
      <c r="G159" s="1"/>
      <c r="H159" s="1"/>
      <c r="I159" s="1"/>
      <c r="J159" s="13"/>
      <c r="K159" s="1"/>
      <c r="L159" s="1"/>
      <c r="M159" s="16"/>
      <c r="N159" s="1"/>
      <c r="O159" s="1"/>
      <c r="P159" s="16"/>
      <c r="Q159" s="1"/>
      <c r="R159" s="1"/>
      <c r="S159" s="19"/>
      <c r="T159" s="19"/>
      <c r="U159" s="1"/>
      <c r="V159" s="3"/>
    </row>
    <row r="160" spans="1:22" ht="12.75">
      <c r="A160" s="1"/>
      <c r="B160" s="1"/>
      <c r="C160" s="1"/>
      <c r="D160" s="13">
        <v>271</v>
      </c>
      <c r="E160" s="111" t="str">
        <f>IF(Mängud!E72="","",Mängud!E72)</f>
        <v>Alex Rahuoja</v>
      </c>
      <c r="F160" s="111"/>
      <c r="G160" s="111"/>
      <c r="H160" s="1"/>
      <c r="I160" s="1"/>
      <c r="J160" s="16">
        <v>356</v>
      </c>
      <c r="K160" s="106" t="str">
        <f>IF(Mängud!E157="","",Mängud!E157)</f>
        <v>Piret Kummel</v>
      </c>
      <c r="L160" s="106"/>
      <c r="M160" s="106"/>
      <c r="N160" s="1"/>
      <c r="O160" s="1"/>
      <c r="P160" s="16">
        <v>418</v>
      </c>
      <c r="Q160" s="111" t="str">
        <f>IF(Mängud!E219="","",Mängud!E219)</f>
        <v>Lauri Ulla</v>
      </c>
      <c r="R160" s="111"/>
      <c r="S160" s="111"/>
      <c r="T160" s="19"/>
      <c r="U160" s="1"/>
      <c r="V160" s="3"/>
    </row>
    <row r="161" spans="1:22" ht="12.75">
      <c r="A161" s="10">
        <v>-226</v>
      </c>
      <c r="B161" s="122" t="str">
        <f>IF(Plussring!E108="","",IF(Plussring!E108=Plussring!B107,Plussring!B109,Plussring!B107))</f>
        <v>Bye Bye</v>
      </c>
      <c r="C161" s="122"/>
      <c r="D161" s="122"/>
      <c r="E161" s="14"/>
      <c r="F161" s="15" t="str">
        <f>IF(Mängud!F72="","",(Mängud!F72))</f>
        <v>w.o.</v>
      </c>
      <c r="G161" s="13"/>
      <c r="H161" s="1"/>
      <c r="I161" s="1"/>
      <c r="J161" s="16"/>
      <c r="K161" s="14"/>
      <c r="L161" s="15" t="str">
        <f>IF(Mängud!F157="","",Mängud!F157)</f>
        <v>3:0</v>
      </c>
      <c r="M161" s="1"/>
      <c r="N161" s="1"/>
      <c r="O161" s="1"/>
      <c r="P161" s="16"/>
      <c r="Q161" s="14"/>
      <c r="R161" s="15" t="str">
        <f>IF(Mängud!F219="","",Mängud!F219)</f>
        <v>w.o.</v>
      </c>
      <c r="S161" s="1"/>
      <c r="T161" s="19"/>
      <c r="U161" s="1"/>
      <c r="V161" s="3"/>
    </row>
    <row r="162" spans="1:22" ht="12.75">
      <c r="A162" s="1"/>
      <c r="B162" s="1"/>
      <c r="C162" s="1"/>
      <c r="D162" s="1"/>
      <c r="E162" s="1"/>
      <c r="F162" s="1"/>
      <c r="G162" s="16">
        <v>316</v>
      </c>
      <c r="H162" s="106" t="str">
        <f>IF(Mängud!E117="","",Mängud!E117)</f>
        <v>Alex Rahuoja</v>
      </c>
      <c r="I162" s="106"/>
      <c r="J162" s="106"/>
      <c r="K162" s="1"/>
      <c r="L162" s="1"/>
      <c r="M162" s="1"/>
      <c r="N162" s="1"/>
      <c r="O162" s="1"/>
      <c r="P162" s="16"/>
      <c r="Q162" s="1"/>
      <c r="R162" s="1"/>
      <c r="S162" s="1"/>
      <c r="T162" s="19"/>
      <c r="U162" s="1"/>
      <c r="V162" s="3"/>
    </row>
    <row r="163" spans="1:22" ht="12.75">
      <c r="A163" s="10">
        <v>-240</v>
      </c>
      <c r="B163" s="107" t="str">
        <f>IF(Plussring!H34="","",IF(Plussring!H34=Plussring!E33,Plussring!E35,Plussring!E33))</f>
        <v>Oleg Gussarov</v>
      </c>
      <c r="C163" s="107"/>
      <c r="D163" s="107"/>
      <c r="E163" s="1"/>
      <c r="F163" s="1"/>
      <c r="G163" s="16"/>
      <c r="H163" s="14"/>
      <c r="I163" s="15" t="str">
        <f>IF(Mängud!F117="","",Mängud!F117)</f>
        <v>3:2</v>
      </c>
      <c r="J163" s="17"/>
      <c r="K163" s="19"/>
      <c r="L163" s="1"/>
      <c r="M163" s="1"/>
      <c r="N163" s="1"/>
      <c r="O163" s="1"/>
      <c r="P163" s="16"/>
      <c r="Q163" s="1"/>
      <c r="R163" s="1"/>
      <c r="S163" s="1"/>
      <c r="T163" s="19"/>
      <c r="U163" s="1"/>
      <c r="V163" s="3"/>
    </row>
    <row r="164" spans="1:22" ht="12.75">
      <c r="A164" s="1"/>
      <c r="B164" s="1"/>
      <c r="C164" s="1"/>
      <c r="D164" s="13">
        <v>272</v>
      </c>
      <c r="E164" s="106" t="str">
        <f>IF(Mängud!E73="","",Mängud!E73)</f>
        <v>Oleg Gussarov</v>
      </c>
      <c r="F164" s="106"/>
      <c r="G164" s="106"/>
      <c r="H164" s="1"/>
      <c r="I164" s="1"/>
      <c r="J164" s="1"/>
      <c r="K164" s="19"/>
      <c r="L164" s="1"/>
      <c r="M164" s="10">
        <v>-371</v>
      </c>
      <c r="N164" s="122" t="str">
        <f>IF(Plussring!N44="","",IF(Plussring!N44=Plussring!K40,Plussring!K48,Plussring!K40))</f>
        <v>Timo Teras</v>
      </c>
      <c r="O164" s="122"/>
      <c r="P164" s="122"/>
      <c r="Q164" s="1"/>
      <c r="R164" s="1"/>
      <c r="S164" s="1"/>
      <c r="T164" s="19"/>
      <c r="U164" s="1"/>
      <c r="V164" s="3"/>
    </row>
    <row r="165" spans="1:22" ht="12.75">
      <c r="A165" s="10">
        <v>-225</v>
      </c>
      <c r="B165" s="122" t="str">
        <f>IF(Plussring!E104="","",IF(Plussring!E104=Plussring!B103,Plussring!B105,Plussring!B103))</f>
        <v>Ivar Kiik</v>
      </c>
      <c r="C165" s="122"/>
      <c r="D165" s="122"/>
      <c r="E165" s="14"/>
      <c r="F165" s="15" t="str">
        <f>IF(Mängud!F73="","",(Mängud!F73))</f>
        <v>3:0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9"/>
      <c r="U165" s="1"/>
      <c r="V165" s="3"/>
    </row>
    <row r="166" spans="1:22" ht="12.75">
      <c r="A166" s="1"/>
      <c r="B166" s="1"/>
      <c r="C166" s="1"/>
      <c r="D166" s="1"/>
      <c r="E166" s="1"/>
      <c r="F166" s="1"/>
      <c r="G166" s="10">
        <v>-309</v>
      </c>
      <c r="H166" s="107" t="str">
        <f>IF(Plussring!K105="","",IF(Plussring!K105=Plussring!H103,Plussring!H107,Plussring!H103))</f>
        <v>Taavi Miku</v>
      </c>
      <c r="I166" s="107"/>
      <c r="J166" s="107"/>
      <c r="K166" s="1"/>
      <c r="L166" s="1"/>
      <c r="M166" s="1"/>
      <c r="N166" s="1"/>
      <c r="O166" s="1"/>
      <c r="P166" s="1"/>
      <c r="Q166" s="1"/>
      <c r="R166" s="1"/>
      <c r="S166" s="1"/>
      <c r="T166" s="19"/>
      <c r="U166" s="1"/>
      <c r="V166" s="3"/>
    </row>
    <row r="167" spans="1:22" ht="12.75">
      <c r="A167" s="10">
        <v>-241</v>
      </c>
      <c r="B167" s="107" t="str">
        <f>IF(Plussring!H38="","",IF(Plussring!H38=Plussring!E37,Plussring!E39,Plussring!E37))</f>
        <v>Aleks Vaarpu</v>
      </c>
      <c r="C167" s="107"/>
      <c r="D167" s="107"/>
      <c r="E167" s="1"/>
      <c r="F167" s="1"/>
      <c r="G167" s="1"/>
      <c r="H167" s="1"/>
      <c r="I167" s="1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9"/>
      <c r="U167" s="1"/>
      <c r="V167" s="3"/>
    </row>
    <row r="168" spans="1:22" ht="12.75">
      <c r="A168" s="1"/>
      <c r="B168" s="1"/>
      <c r="C168" s="1"/>
      <c r="D168" s="13">
        <v>273</v>
      </c>
      <c r="E168" s="111" t="str">
        <f>IF(Mängud!E74="","",Mängud!E74)</f>
        <v>Alexandra-olivia Hanson</v>
      </c>
      <c r="F168" s="111"/>
      <c r="G168" s="111"/>
      <c r="H168" s="1"/>
      <c r="I168" s="1"/>
      <c r="J168" s="16">
        <v>357</v>
      </c>
      <c r="K168" s="111" t="str">
        <f>IF(Mängud!E158="","",Mängud!E158)</f>
        <v>Heikki Sool</v>
      </c>
      <c r="L168" s="111"/>
      <c r="M168" s="111"/>
      <c r="N168" s="1"/>
      <c r="O168" s="1"/>
      <c r="P168" s="1"/>
      <c r="Q168" s="1"/>
      <c r="R168" s="1"/>
      <c r="S168" s="1"/>
      <c r="T168" s="19"/>
      <c r="U168" s="1"/>
      <c r="V168" s="3"/>
    </row>
    <row r="169" spans="1:22" ht="12.75">
      <c r="A169" s="10">
        <v>-224</v>
      </c>
      <c r="B169" s="122" t="str">
        <f>IF(Plussring!E100="","",IF(Plussring!E100=Plussring!B99,Plussring!B101,Plussring!B99))</f>
        <v>Alexandra-olivia Hanson</v>
      </c>
      <c r="C169" s="122"/>
      <c r="D169" s="122"/>
      <c r="E169" s="14"/>
      <c r="F169" s="15" t="str">
        <f>IF(Mängud!F74="","",(Mängud!F74))</f>
        <v>3:1</v>
      </c>
      <c r="G169" s="13"/>
      <c r="H169" s="1"/>
      <c r="I169" s="1"/>
      <c r="J169" s="16"/>
      <c r="K169" s="14"/>
      <c r="L169" s="15" t="str">
        <f>IF(Mängud!F158="","",Mängud!F158)</f>
        <v>3:0</v>
      </c>
      <c r="M169" s="13"/>
      <c r="N169" s="1"/>
      <c r="O169" s="1"/>
      <c r="P169" s="1"/>
      <c r="Q169" s="1"/>
      <c r="R169" s="1"/>
      <c r="S169" s="1"/>
      <c r="T169" s="19"/>
      <c r="U169" s="1"/>
      <c r="V169" s="3"/>
    </row>
    <row r="170" spans="1:22" ht="12.75">
      <c r="A170" s="1"/>
      <c r="B170" s="1"/>
      <c r="C170" s="1"/>
      <c r="D170" s="1"/>
      <c r="E170" s="1"/>
      <c r="F170" s="1"/>
      <c r="G170" s="16">
        <v>317</v>
      </c>
      <c r="H170" s="106" t="str">
        <f>IF(Mängud!E118="","",Mängud!E118)</f>
        <v>Heikki Sool</v>
      </c>
      <c r="I170" s="106"/>
      <c r="J170" s="106"/>
      <c r="K170" s="1"/>
      <c r="L170" s="1"/>
      <c r="M170" s="16"/>
      <c r="N170" s="1"/>
      <c r="O170" s="1"/>
      <c r="P170" s="1"/>
      <c r="Q170" s="1"/>
      <c r="R170" s="1"/>
      <c r="S170" s="1"/>
      <c r="T170" s="19"/>
      <c r="U170" s="1"/>
      <c r="V170" s="3"/>
    </row>
    <row r="171" spans="1:22" ht="12.75">
      <c r="A171" s="10">
        <v>-242</v>
      </c>
      <c r="B171" s="107" t="str">
        <f>IF(Plussring!H42="","",IF(Plussring!H42=Plussring!E41,Plussring!E43,Plussring!E41))</f>
        <v>Heikki Sool</v>
      </c>
      <c r="C171" s="107"/>
      <c r="D171" s="107"/>
      <c r="E171" s="1"/>
      <c r="F171" s="1"/>
      <c r="G171" s="16"/>
      <c r="H171" s="14"/>
      <c r="I171" s="15" t="str">
        <f>IF(Mängud!F118="","",Mängud!F118)</f>
        <v>3:1</v>
      </c>
      <c r="J171" s="1"/>
      <c r="K171" s="1"/>
      <c r="L171" s="1"/>
      <c r="M171" s="16"/>
      <c r="N171" s="1"/>
      <c r="O171" s="1"/>
      <c r="P171" s="1"/>
      <c r="Q171" s="1"/>
      <c r="R171" s="1"/>
      <c r="S171" s="1"/>
      <c r="T171" s="19"/>
      <c r="U171" s="1"/>
      <c r="V171" s="3"/>
    </row>
    <row r="172" spans="1:22" ht="12.75">
      <c r="A172" s="1"/>
      <c r="B172" s="1"/>
      <c r="C172" s="1"/>
      <c r="D172" s="13">
        <v>274</v>
      </c>
      <c r="E172" s="106" t="str">
        <f>IF(Mängud!E75="","",Mängud!E75)</f>
        <v>Heikki Sool</v>
      </c>
      <c r="F172" s="106"/>
      <c r="G172" s="106"/>
      <c r="H172" s="1"/>
      <c r="I172" s="1"/>
      <c r="J172" s="1"/>
      <c r="K172" s="1"/>
      <c r="L172" s="1"/>
      <c r="M172" s="16">
        <v>395</v>
      </c>
      <c r="N172" s="111" t="str">
        <f>IF(Mängud!E196="","",Mängud!E196)</f>
        <v>Heikki Sool</v>
      </c>
      <c r="O172" s="111"/>
      <c r="P172" s="111"/>
      <c r="Q172" s="19"/>
      <c r="R172" s="1"/>
      <c r="S172" s="1"/>
      <c r="T172" s="19"/>
      <c r="U172" s="1"/>
      <c r="V172" s="3"/>
    </row>
    <row r="173" spans="1:22" ht="12.75">
      <c r="A173" s="10">
        <v>-223</v>
      </c>
      <c r="B173" s="122" t="str">
        <f>IF(Plussring!E96="","",IF(Plussring!E96=Plussring!B95,Plussring!B97,Plussring!B95))</f>
        <v>Bye Bye</v>
      </c>
      <c r="C173" s="122"/>
      <c r="D173" s="122"/>
      <c r="E173" s="14"/>
      <c r="F173" s="15" t="str">
        <f>IF(Mängud!F75="","",(Mängud!F75))</f>
        <v>w.o.</v>
      </c>
      <c r="G173" s="1"/>
      <c r="H173" s="1"/>
      <c r="I173" s="1"/>
      <c r="J173" s="1"/>
      <c r="K173" s="1"/>
      <c r="L173" s="1"/>
      <c r="M173" s="16"/>
      <c r="N173" s="14"/>
      <c r="O173" s="15" t="str">
        <f>IF(Mängud!F196="","",Mängud!F196)</f>
        <v>3:2</v>
      </c>
      <c r="P173" s="1"/>
      <c r="Q173" s="31"/>
      <c r="R173" s="1"/>
      <c r="S173" s="1"/>
      <c r="T173" s="19"/>
      <c r="U173" s="1"/>
      <c r="V173" s="3"/>
    </row>
    <row r="174" spans="1:22" ht="12.75">
      <c r="A174" s="1"/>
      <c r="B174" s="1"/>
      <c r="C174" s="1"/>
      <c r="D174" s="1"/>
      <c r="E174" s="1"/>
      <c r="F174" s="1"/>
      <c r="G174" s="10">
        <v>-310</v>
      </c>
      <c r="H174" s="107" t="str">
        <f>IF(Plussring!K113="","",IF(Plussring!K113=Plussring!H111,Plussring!H115,Plussring!H111))</f>
        <v>Kalju Kalda</v>
      </c>
      <c r="I174" s="107"/>
      <c r="J174" s="107"/>
      <c r="K174" s="1"/>
      <c r="L174" s="1"/>
      <c r="M174" s="16"/>
      <c r="N174" s="1"/>
      <c r="O174" s="1"/>
      <c r="P174" s="16"/>
      <c r="Q174" s="1"/>
      <c r="R174" s="1"/>
      <c r="S174" s="1"/>
      <c r="T174" s="19"/>
      <c r="U174" s="1"/>
      <c r="V174" s="3"/>
    </row>
    <row r="175" spans="1:22" ht="12.75">
      <c r="A175" s="10">
        <v>-243</v>
      </c>
      <c r="B175" s="107" t="str">
        <f>IF(Plussring!H46="","",IF(Plussring!H46=Plussring!E45,Plussring!E47,Plussring!E45))</f>
        <v>Veljo Mõek</v>
      </c>
      <c r="C175" s="107"/>
      <c r="D175" s="107"/>
      <c r="E175" s="1"/>
      <c r="F175" s="1"/>
      <c r="G175" s="1"/>
      <c r="H175" s="1"/>
      <c r="I175" s="1"/>
      <c r="J175" s="13"/>
      <c r="K175" s="1"/>
      <c r="L175" s="1"/>
      <c r="M175" s="16"/>
      <c r="N175" s="1"/>
      <c r="O175" s="1"/>
      <c r="P175" s="16"/>
      <c r="Q175" s="1"/>
      <c r="R175" s="1"/>
      <c r="S175" s="1"/>
      <c r="T175" s="19"/>
      <c r="U175" s="1"/>
      <c r="V175" s="3"/>
    </row>
    <row r="176" spans="1:22" ht="12.75">
      <c r="A176" s="1"/>
      <c r="B176" s="1"/>
      <c r="C176" s="1"/>
      <c r="D176" s="13">
        <v>275</v>
      </c>
      <c r="E176" s="111" t="str">
        <f>IF(Mängud!E76="","",Mängud!E76)</f>
        <v>Veljo Mõek</v>
      </c>
      <c r="F176" s="111"/>
      <c r="G176" s="111"/>
      <c r="H176" s="1"/>
      <c r="I176" s="1"/>
      <c r="J176" s="16">
        <v>358</v>
      </c>
      <c r="K176" s="106" t="str">
        <f>IF(Mängud!E159="","",Mängud!E159)</f>
        <v>Kalju Kalda</v>
      </c>
      <c r="L176" s="106"/>
      <c r="M176" s="106"/>
      <c r="N176" s="1"/>
      <c r="O176" s="1"/>
      <c r="P176" s="16">
        <v>419</v>
      </c>
      <c r="Q176" s="111" t="str">
        <f>IF(Mängud!E220="","",Mängud!E220)</f>
        <v>Aimar Välja</v>
      </c>
      <c r="R176" s="111"/>
      <c r="S176" s="111"/>
      <c r="T176" s="19"/>
      <c r="U176" s="1"/>
      <c r="V176" s="3"/>
    </row>
    <row r="177" spans="1:22" ht="12.75">
      <c r="A177" s="10">
        <v>-222</v>
      </c>
      <c r="B177" s="122" t="str">
        <f>IF(Plussring!E92="","",IF(Plussring!E92=Plussring!B91,Plussring!B93,Plussring!B91))</f>
        <v>Bye Bye</v>
      </c>
      <c r="C177" s="122"/>
      <c r="D177" s="122"/>
      <c r="E177" s="14"/>
      <c r="F177" s="15" t="str">
        <f>IF(Mängud!F76="","",(Mängud!F76))</f>
        <v>w.o.</v>
      </c>
      <c r="G177" s="13"/>
      <c r="H177" s="1"/>
      <c r="I177" s="1"/>
      <c r="J177" s="16"/>
      <c r="K177" s="14"/>
      <c r="L177" s="15" t="str">
        <f>IF(Mängud!F159="","",Mängud!F159)</f>
        <v>3:0</v>
      </c>
      <c r="M177" s="1"/>
      <c r="N177" s="1"/>
      <c r="O177" s="1"/>
      <c r="P177" s="16"/>
      <c r="Q177" s="14"/>
      <c r="R177" s="15" t="str">
        <f>IF(Mängud!F220="","",Mängud!F220)</f>
        <v>3:0</v>
      </c>
      <c r="S177" s="17"/>
      <c r="T177" s="19"/>
      <c r="U177" s="1"/>
      <c r="V177" s="3"/>
    </row>
    <row r="178" spans="1:22" ht="12.75">
      <c r="A178" s="1"/>
      <c r="B178" s="1"/>
      <c r="C178" s="1"/>
      <c r="D178" s="1"/>
      <c r="E178" s="1"/>
      <c r="F178" s="1"/>
      <c r="G178" s="16">
        <v>318</v>
      </c>
      <c r="H178" s="111" t="str">
        <f>IF(Mängud!E119="","",Mängud!E119)</f>
        <v>Veljo Mõek</v>
      </c>
      <c r="I178" s="111"/>
      <c r="J178" s="111"/>
      <c r="K178" s="31"/>
      <c r="L178" s="1"/>
      <c r="M178" s="1"/>
      <c r="N178" s="1"/>
      <c r="O178" s="1"/>
      <c r="P178" s="16"/>
      <c r="Q178" s="1"/>
      <c r="R178" s="1"/>
      <c r="S178" s="19"/>
      <c r="T178" s="19"/>
      <c r="U178" s="1"/>
      <c r="V178" s="3"/>
    </row>
    <row r="179" spans="1:22" ht="12.75">
      <c r="A179" s="10">
        <v>-244</v>
      </c>
      <c r="B179" s="107" t="str">
        <f>IF(Plussring!H50="","",IF(Plussring!H50=Plussring!E49,Plussring!E51,Plussring!E49))</f>
        <v>Aili Kuldkepp</v>
      </c>
      <c r="C179" s="107"/>
      <c r="D179" s="107"/>
      <c r="E179" s="1"/>
      <c r="F179" s="1"/>
      <c r="G179" s="16"/>
      <c r="H179" s="14"/>
      <c r="I179" s="15" t="str">
        <f>IF(Mängud!F119="","",Mängud!F119)</f>
        <v>3:0</v>
      </c>
      <c r="J179" s="17"/>
      <c r="K179" s="19"/>
      <c r="L179" s="1"/>
      <c r="M179" s="1"/>
      <c r="N179" s="1"/>
      <c r="O179" s="1"/>
      <c r="P179" s="16"/>
      <c r="Q179" s="1"/>
      <c r="R179" s="1"/>
      <c r="S179" s="19"/>
      <c r="T179" s="19"/>
      <c r="U179" s="1"/>
      <c r="V179" s="3"/>
    </row>
    <row r="180" spans="1:22" ht="12.75">
      <c r="A180" s="1"/>
      <c r="B180" s="1"/>
      <c r="C180" s="1"/>
      <c r="D180" s="13">
        <v>276</v>
      </c>
      <c r="E180" s="106" t="str">
        <f>IF(Mängud!E77="","",Mängud!E77)</f>
        <v>Aili Kuldkepp</v>
      </c>
      <c r="F180" s="106"/>
      <c r="G180" s="106"/>
      <c r="H180" s="1"/>
      <c r="I180" s="1"/>
      <c r="J180" s="1"/>
      <c r="K180" s="1"/>
      <c r="L180" s="1"/>
      <c r="M180" s="10">
        <v>-370</v>
      </c>
      <c r="N180" s="122" t="str">
        <f>IF(Plussring!N28="","",IF(Plussring!N28=Plussring!K24,Plussring!K32,Plussring!K24))</f>
        <v>Aimar Välja</v>
      </c>
      <c r="O180" s="122"/>
      <c r="P180" s="122"/>
      <c r="Q180" s="1"/>
      <c r="R180" s="1"/>
      <c r="S180" s="19"/>
      <c r="T180" s="19"/>
      <c r="U180" s="1"/>
      <c r="V180" s="3"/>
    </row>
    <row r="181" spans="1:22" ht="12.75">
      <c r="A181" s="10">
        <v>-221</v>
      </c>
      <c r="B181" s="122" t="str">
        <f>IF(Plussring!E88="","",IF(Plussring!E88=Plussring!B87,Plussring!B89,Plussring!B87))</f>
        <v>Taivo Koitla</v>
      </c>
      <c r="C181" s="122"/>
      <c r="D181" s="122"/>
      <c r="E181" s="14"/>
      <c r="F181" s="15" t="str">
        <f>IF(Mängud!F77="","",(Mängud!F77))</f>
        <v>3:0</v>
      </c>
      <c r="G181" s="1"/>
      <c r="H181" s="1"/>
      <c r="I181" s="1"/>
      <c r="J181" s="1"/>
      <c r="K181" s="1"/>
      <c r="L181" s="1"/>
      <c r="M181" s="1"/>
      <c r="N181" s="1"/>
      <c r="O181" s="1"/>
      <c r="P181" s="17"/>
      <c r="Q181" s="1"/>
      <c r="R181" s="1"/>
      <c r="S181" s="19"/>
      <c r="T181" s="19"/>
      <c r="U181" s="1"/>
      <c r="V181" s="3"/>
    </row>
    <row r="182" spans="1:22" ht="12.75">
      <c r="A182" s="1"/>
      <c r="B182" s="1"/>
      <c r="C182" s="1"/>
      <c r="D182" s="1"/>
      <c r="E182" s="1"/>
      <c r="F182" s="1"/>
      <c r="G182" s="10">
        <v>-311</v>
      </c>
      <c r="H182" s="107" t="str">
        <f>IF(Plussring!K121="","",IF(Plussring!K121=Plussring!H119,Plussring!H123,Plussring!H119))</f>
        <v>Grigori Maltizov</v>
      </c>
      <c r="I182" s="107"/>
      <c r="J182" s="107"/>
      <c r="K182" s="1"/>
      <c r="L182" s="1"/>
      <c r="M182" s="1"/>
      <c r="N182" s="1"/>
      <c r="O182" s="1"/>
      <c r="P182" s="1"/>
      <c r="Q182" s="1"/>
      <c r="R182" s="1"/>
      <c r="S182" s="19"/>
      <c r="T182" s="19"/>
      <c r="U182" s="1"/>
      <c r="V182" s="3"/>
    </row>
    <row r="183" spans="1:22" ht="12.75">
      <c r="A183" s="10">
        <v>-245</v>
      </c>
      <c r="B183" s="107" t="str">
        <f>IF(Plussring!H54="","",IF(Plussring!H54=Plussring!E53,Plussring!E55,Plussring!E53))</f>
        <v>Mati Türk</v>
      </c>
      <c r="C183" s="107"/>
      <c r="D183" s="107"/>
      <c r="E183" s="1"/>
      <c r="F183" s="1"/>
      <c r="G183" s="1"/>
      <c r="H183" s="1"/>
      <c r="I183" s="1"/>
      <c r="J183" s="13"/>
      <c r="K183" s="1"/>
      <c r="L183" s="32"/>
      <c r="M183" s="1"/>
      <c r="N183" s="1"/>
      <c r="O183" s="1"/>
      <c r="P183" s="1"/>
      <c r="Q183" s="1"/>
      <c r="R183" s="1"/>
      <c r="S183" s="19"/>
      <c r="T183" s="19"/>
      <c r="U183" s="1"/>
      <c r="V183" s="3"/>
    </row>
    <row r="184" spans="1:22" ht="12.75">
      <c r="A184" s="1"/>
      <c r="B184" s="1"/>
      <c r="C184" s="1"/>
      <c r="D184" s="13">
        <v>277</v>
      </c>
      <c r="E184" s="111" t="str">
        <f>IF(Mängud!E78="","",Mängud!E78)</f>
        <v>Mati Türk</v>
      </c>
      <c r="F184" s="111"/>
      <c r="G184" s="111"/>
      <c r="H184" s="1"/>
      <c r="I184" s="1"/>
      <c r="J184" s="16">
        <v>359</v>
      </c>
      <c r="K184" s="111" t="str">
        <f>IF(Mängud!E160="","",Mängud!E160)</f>
        <v>Raino Rosin</v>
      </c>
      <c r="L184" s="111"/>
      <c r="M184" s="111"/>
      <c r="N184" s="1"/>
      <c r="O184" s="1"/>
      <c r="P184" s="33"/>
      <c r="Q184" s="1"/>
      <c r="S184" s="19"/>
      <c r="T184" s="19"/>
      <c r="U184" s="1"/>
      <c r="V184" s="3"/>
    </row>
    <row r="185" spans="1:22" ht="12.75">
      <c r="A185" s="10">
        <v>-220</v>
      </c>
      <c r="B185" s="122" t="str">
        <f>IF(Plussring!E84="","",IF(Plussring!E84=Plussring!B83,Plussring!B85,Plussring!B83))</f>
        <v>Siim Esko</v>
      </c>
      <c r="C185" s="122"/>
      <c r="D185" s="122"/>
      <c r="E185" s="14"/>
      <c r="F185" s="15" t="str">
        <f>IF(Mängud!F78="","",(Mängud!F78))</f>
        <v>3:0</v>
      </c>
      <c r="G185" s="13"/>
      <c r="H185" s="1"/>
      <c r="I185" s="1"/>
      <c r="J185" s="16"/>
      <c r="K185" s="14"/>
      <c r="L185" s="15" t="str">
        <f>IF(Mängud!F160="","",Mängud!F160)</f>
        <v>3:0</v>
      </c>
      <c r="M185" s="13"/>
      <c r="N185" s="1"/>
      <c r="O185" s="1"/>
      <c r="P185" s="1"/>
      <c r="Q185" s="14"/>
      <c r="R185" s="15"/>
      <c r="S185" s="19"/>
      <c r="T185" s="19"/>
      <c r="U185" s="1"/>
      <c r="V185" s="3"/>
    </row>
    <row r="186" spans="1:22" ht="12.75">
      <c r="A186" s="1"/>
      <c r="B186" s="1"/>
      <c r="C186" s="1"/>
      <c r="D186" s="1"/>
      <c r="E186" s="1"/>
      <c r="F186" s="1"/>
      <c r="G186" s="16">
        <v>319</v>
      </c>
      <c r="H186" s="106" t="str">
        <f>IF(Mängud!E120="","",Mängud!E120)</f>
        <v>Raino Rosin</v>
      </c>
      <c r="I186" s="106"/>
      <c r="J186" s="106"/>
      <c r="K186" s="1"/>
      <c r="L186" s="1"/>
      <c r="M186" s="16"/>
      <c r="N186" s="1"/>
      <c r="O186" s="1"/>
      <c r="P186" s="1"/>
      <c r="Q186" s="1"/>
      <c r="R186" s="1"/>
      <c r="S186" s="19"/>
      <c r="T186" s="19"/>
      <c r="U186" s="1"/>
      <c r="V186" s="3"/>
    </row>
    <row r="187" spans="1:22" ht="12.75">
      <c r="A187" s="10">
        <v>-246</v>
      </c>
      <c r="B187" s="107" t="str">
        <f>IF(Plussring!H58="","",IF(Plussring!H58=Plussring!E57,Plussring!E59,Plussring!E57))</f>
        <v>Raino Rosin</v>
      </c>
      <c r="C187" s="107"/>
      <c r="D187" s="107"/>
      <c r="E187" s="1"/>
      <c r="F187" s="1"/>
      <c r="G187" s="16"/>
      <c r="H187" s="14"/>
      <c r="I187" s="15" t="str">
        <f>IF(Mängud!F120="","",Mängud!F120)</f>
        <v>3:1</v>
      </c>
      <c r="J187" s="1"/>
      <c r="K187" s="1"/>
      <c r="L187" s="1"/>
      <c r="M187" s="16"/>
      <c r="N187" s="1"/>
      <c r="O187" s="1"/>
      <c r="P187" s="1"/>
      <c r="Q187" s="1"/>
      <c r="R187" s="1"/>
      <c r="S187" s="19"/>
      <c r="T187" s="19"/>
      <c r="U187" s="1"/>
      <c r="V187" s="3"/>
    </row>
    <row r="188" spans="1:22" ht="12.75">
      <c r="A188" s="1"/>
      <c r="B188" s="1"/>
      <c r="C188" s="1"/>
      <c r="D188" s="13">
        <v>278</v>
      </c>
      <c r="E188" s="106" t="str">
        <f>IF(Mängud!E79="","",Mängud!E79)</f>
        <v>Raino Rosin</v>
      </c>
      <c r="F188" s="106"/>
      <c r="G188" s="106"/>
      <c r="H188" s="1"/>
      <c r="I188" s="1"/>
      <c r="J188" s="1"/>
      <c r="K188" s="1"/>
      <c r="L188" s="1"/>
      <c r="M188" s="16">
        <v>396</v>
      </c>
      <c r="N188" s="111" t="str">
        <f>IF(Mängud!E197="","",Mängud!E197)</f>
        <v>Uno Ridal</v>
      </c>
      <c r="O188" s="111"/>
      <c r="P188" s="111"/>
      <c r="Q188" s="1"/>
      <c r="R188" s="1"/>
      <c r="S188" s="19"/>
      <c r="T188" s="19"/>
      <c r="U188" s="1"/>
      <c r="V188" s="3"/>
    </row>
    <row r="189" spans="1:22" ht="12.75">
      <c r="A189" s="10">
        <v>-219</v>
      </c>
      <c r="B189" s="122" t="str">
        <f>IF(Plussring!E80="","",IF(Plussring!E80=Plussring!B79,Plussring!B81,Plussring!B79))</f>
        <v>Bye Bye</v>
      </c>
      <c r="C189" s="122"/>
      <c r="D189" s="122"/>
      <c r="E189" s="14"/>
      <c r="F189" s="15" t="str">
        <f>IF(Mängud!F79="","",(Mängud!F79))</f>
        <v>w.o.</v>
      </c>
      <c r="G189" s="1"/>
      <c r="H189" s="1"/>
      <c r="I189" s="1"/>
      <c r="J189" s="1"/>
      <c r="K189" s="1"/>
      <c r="L189" s="1"/>
      <c r="M189" s="16"/>
      <c r="N189" s="14"/>
      <c r="O189" s="15" t="str">
        <f>IF(Mängud!F197="","",Mängud!F197)</f>
        <v>3:0</v>
      </c>
      <c r="P189" s="13"/>
      <c r="Q189" s="1"/>
      <c r="R189" s="1"/>
      <c r="S189" s="19"/>
      <c r="T189" s="19"/>
      <c r="U189" s="1"/>
      <c r="V189" s="3"/>
    </row>
    <row r="190" spans="1:22" ht="12.75">
      <c r="A190" s="1"/>
      <c r="B190" s="1"/>
      <c r="C190" s="1"/>
      <c r="D190" s="1"/>
      <c r="E190" s="1"/>
      <c r="F190" s="1"/>
      <c r="G190" s="10">
        <v>-312</v>
      </c>
      <c r="H190" s="107" t="str">
        <f>IF(Plussring!K129="","",IF(Plussring!K129=Plussring!H127,Plussring!H131,Plussring!H127))</f>
        <v>Kalju Nasir</v>
      </c>
      <c r="I190" s="107"/>
      <c r="J190" s="107"/>
      <c r="K190" s="1"/>
      <c r="L190" s="1"/>
      <c r="M190" s="16"/>
      <c r="N190" s="1"/>
      <c r="O190" s="1"/>
      <c r="P190" s="16"/>
      <c r="Q190" s="1"/>
      <c r="R190" s="1"/>
      <c r="S190" s="19"/>
      <c r="T190" s="19"/>
      <c r="U190" s="1"/>
      <c r="V190" s="3"/>
    </row>
    <row r="191" spans="1:22" ht="12.75">
      <c r="A191" s="10">
        <v>-247</v>
      </c>
      <c r="B191" s="107" t="str">
        <f>IF(Plussring!H62="","",IF(Plussring!H62=Plussring!E61,Plussring!E63,Plussring!E61))</f>
        <v>Uno Ridal</v>
      </c>
      <c r="C191" s="107"/>
      <c r="D191" s="107"/>
      <c r="E191" s="1"/>
      <c r="F191" s="1"/>
      <c r="G191" s="1"/>
      <c r="H191" s="1"/>
      <c r="I191" s="1"/>
      <c r="J191" s="13"/>
      <c r="K191" s="1"/>
      <c r="L191" s="1"/>
      <c r="M191" s="16"/>
      <c r="N191" s="1"/>
      <c r="O191" s="1"/>
      <c r="P191" s="16"/>
      <c r="Q191" s="1"/>
      <c r="R191" s="1"/>
      <c r="S191" s="19"/>
      <c r="T191" s="19"/>
      <c r="U191" s="1"/>
      <c r="V191" s="3"/>
    </row>
    <row r="192" spans="1:22" ht="12.75">
      <c r="A192" s="1"/>
      <c r="B192" s="1"/>
      <c r="C192" s="1"/>
      <c r="D192" s="13">
        <v>279</v>
      </c>
      <c r="E192" s="111" t="str">
        <f>IF(Mängud!E80="","",Mängud!E80)</f>
        <v>Uno Ridal</v>
      </c>
      <c r="F192" s="111"/>
      <c r="G192" s="111"/>
      <c r="H192" s="1"/>
      <c r="I192" s="1"/>
      <c r="J192" s="16">
        <v>360</v>
      </c>
      <c r="K192" s="106" t="str">
        <f>IF(Mängud!E161="","",Mängud!E161)</f>
        <v>Uno Ridal</v>
      </c>
      <c r="L192" s="106"/>
      <c r="M192" s="106"/>
      <c r="N192" s="1"/>
      <c r="O192" s="1"/>
      <c r="P192" s="16">
        <v>420</v>
      </c>
      <c r="Q192" s="111" t="str">
        <f>IF(Mängud!E221="","",Mängud!E221)</f>
        <v>Keit Reinsalu</v>
      </c>
      <c r="R192" s="111"/>
      <c r="S192" s="111"/>
      <c r="T192" s="19"/>
      <c r="U192" s="1"/>
      <c r="V192" s="3"/>
    </row>
    <row r="193" spans="1:22" ht="12.75">
      <c r="A193" s="10">
        <v>-218</v>
      </c>
      <c r="B193" s="122" t="str">
        <f>IF(Plussring!E76="","",IF(Plussring!E76=Plussring!B75,Plussring!B77,Plussring!B75))</f>
        <v>Bye Bye</v>
      </c>
      <c r="C193" s="122"/>
      <c r="D193" s="122"/>
      <c r="E193" s="14"/>
      <c r="F193" s="15" t="str">
        <f>IF(Mängud!F80="","",(Mängud!F80))</f>
        <v>w.o.</v>
      </c>
      <c r="G193" s="13"/>
      <c r="H193" s="1"/>
      <c r="I193" s="1"/>
      <c r="J193" s="16"/>
      <c r="K193" s="14"/>
      <c r="L193" s="15" t="str">
        <f>IF(Mängud!F161="","",Mängud!F161)</f>
        <v>3:2</v>
      </c>
      <c r="M193" s="1"/>
      <c r="N193" s="1"/>
      <c r="O193" s="1"/>
      <c r="P193" s="16"/>
      <c r="Q193" s="14"/>
      <c r="R193" s="15" t="str">
        <f>IF(Mängud!F221="","",Mängud!F221)</f>
        <v>3:0</v>
      </c>
      <c r="S193" s="1"/>
      <c r="T193" s="19"/>
      <c r="U193" s="1"/>
      <c r="V193" s="3"/>
    </row>
    <row r="194" spans="1:22" ht="12.75">
      <c r="A194" s="1"/>
      <c r="B194" s="1"/>
      <c r="C194" s="1"/>
      <c r="D194" s="1"/>
      <c r="E194" s="1"/>
      <c r="F194" s="1"/>
      <c r="G194" s="16">
        <v>320</v>
      </c>
      <c r="H194" s="111" t="str">
        <f>IF(Mängud!E121="","",Mängud!E121)</f>
        <v>Uno Ridal</v>
      </c>
      <c r="I194" s="111"/>
      <c r="J194" s="111"/>
      <c r="K194" s="31"/>
      <c r="L194" s="1"/>
      <c r="M194" s="1"/>
      <c r="N194" s="1"/>
      <c r="O194" s="1"/>
      <c r="P194" s="16"/>
      <c r="Q194" s="1"/>
      <c r="R194" s="1"/>
      <c r="S194" s="1"/>
      <c r="T194" s="19"/>
      <c r="U194" s="1"/>
      <c r="V194" s="3"/>
    </row>
    <row r="195" spans="1:22" ht="12.75">
      <c r="A195" s="10">
        <v>-248</v>
      </c>
      <c r="B195" s="107" t="str">
        <f>IF(Plussring!H66="","",IF(Plussring!H66=Plussring!E65,Plussring!E67,Plussring!E65))</f>
        <v>Urmas Vender</v>
      </c>
      <c r="C195" s="107"/>
      <c r="D195" s="107"/>
      <c r="E195" s="1"/>
      <c r="F195" s="1"/>
      <c r="G195" s="16"/>
      <c r="H195" s="14"/>
      <c r="I195" s="15" t="str">
        <f>IF(Mängud!F121="","",Mängud!F121)</f>
        <v>3:0</v>
      </c>
      <c r="J195" s="17"/>
      <c r="K195" s="19"/>
      <c r="L195" s="1"/>
      <c r="M195" s="1"/>
      <c r="N195" s="1"/>
      <c r="O195" s="1"/>
      <c r="P195" s="16"/>
      <c r="Q195" s="1"/>
      <c r="R195" s="1"/>
      <c r="S195" s="1"/>
      <c r="T195" s="19"/>
      <c r="U195" s="1"/>
      <c r="V195" s="3"/>
    </row>
    <row r="196" spans="1:22" ht="12.75">
      <c r="A196" s="1"/>
      <c r="B196" s="17"/>
      <c r="C196" s="17"/>
      <c r="D196" s="13">
        <v>280</v>
      </c>
      <c r="E196" s="106" t="str">
        <f>IF(Mängud!E81="","",Mängud!E81)</f>
        <v>Tarmo All</v>
      </c>
      <c r="F196" s="106"/>
      <c r="G196" s="106"/>
      <c r="H196" s="1"/>
      <c r="I196" s="1"/>
      <c r="J196" s="1"/>
      <c r="K196" s="1"/>
      <c r="L196" s="1"/>
      <c r="M196" s="10">
        <v>-369</v>
      </c>
      <c r="N196" s="122" t="str">
        <f>IF(Plussring!N12="","",IF(Plussring!N12=Plussring!K8,Plussring!K16,Plussring!K8))</f>
        <v>Keit Reinsalu</v>
      </c>
      <c r="O196" s="122"/>
      <c r="P196" s="122"/>
      <c r="Q196" s="1"/>
      <c r="R196" s="1"/>
      <c r="S196" s="1"/>
      <c r="T196" s="19"/>
      <c r="U196" s="1"/>
      <c r="V196" s="3"/>
    </row>
    <row r="197" spans="1:22" ht="12.75">
      <c r="A197" s="10">
        <v>-217</v>
      </c>
      <c r="B197" s="122" t="str">
        <f>IF(Plussring!E72="","",IF(Plussring!E72=Plussring!B71,Plussring!B73,Plussring!B71))</f>
        <v>Tarmo All</v>
      </c>
      <c r="C197" s="122"/>
      <c r="D197" s="122"/>
      <c r="E197" s="14"/>
      <c r="F197" s="15" t="str">
        <f>IF(Mängud!F81="","",(Mängud!F81))</f>
        <v>3:2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9"/>
      <c r="U197" s="1"/>
      <c r="V197" s="3"/>
    </row>
    <row r="198" spans="1:22" ht="12.75">
      <c r="A198" s="1"/>
      <c r="B198" s="1"/>
      <c r="C198" s="1"/>
      <c r="D198" s="1"/>
      <c r="E198" s="1"/>
      <c r="F198" s="1"/>
      <c r="G198" s="10">
        <v>-297</v>
      </c>
      <c r="H198" s="107" t="str">
        <f>IF(Plussring!K8="","",IF(Plussring!K8=Plussring!H6,Plussring!H10,Plussring!H6))</f>
        <v>Vootele Vaher</v>
      </c>
      <c r="I198" s="107"/>
      <c r="J198" s="107"/>
      <c r="K198" s="1"/>
      <c r="L198" s="1"/>
      <c r="M198" s="1"/>
      <c r="N198" s="1"/>
      <c r="O198" s="1"/>
      <c r="P198" s="1"/>
      <c r="Q198" s="1"/>
      <c r="R198" s="1"/>
      <c r="S198" s="1"/>
      <c r="T198" s="19"/>
      <c r="U198" s="1"/>
      <c r="V198" s="3"/>
    </row>
    <row r="199" spans="1:22" ht="12.75">
      <c r="A199" s="10">
        <v>-249</v>
      </c>
      <c r="B199" s="107" t="str">
        <f>IF(Plussring!H71="","",IF(Plussring!H71=Plussring!E70,Plussring!E72,Plussring!E70))</f>
        <v>Kestutis Aleknavicius</v>
      </c>
      <c r="C199" s="107"/>
      <c r="D199" s="107"/>
      <c r="E199" s="1"/>
      <c r="F199" s="1"/>
      <c r="G199" s="1"/>
      <c r="H199" s="1"/>
      <c r="I199" s="1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9"/>
      <c r="U199" s="1"/>
      <c r="V199" s="3"/>
    </row>
    <row r="200" spans="1:22" ht="12.75">
      <c r="A200" s="1"/>
      <c r="B200" s="1"/>
      <c r="C200" s="1"/>
      <c r="D200" s="13">
        <v>281</v>
      </c>
      <c r="E200" s="111" t="str">
        <f>IF(Mängud!E82="","",Mängud!E82)</f>
        <v>Anatoli Zapunov</v>
      </c>
      <c r="F200" s="111"/>
      <c r="G200" s="111"/>
      <c r="H200" s="1"/>
      <c r="I200" s="1"/>
      <c r="J200" s="16">
        <v>361</v>
      </c>
      <c r="K200" s="111" t="str">
        <f>IF(Mängud!E162="","",Mängud!E162)</f>
        <v>Vootele Vaher</v>
      </c>
      <c r="L200" s="111"/>
      <c r="M200" s="111"/>
      <c r="N200" s="1"/>
      <c r="O200" s="1"/>
      <c r="P200" s="1"/>
      <c r="Q200" s="1"/>
      <c r="R200" s="1"/>
      <c r="S200" s="1"/>
      <c r="T200" s="19"/>
      <c r="U200" s="1"/>
      <c r="V200" s="3"/>
    </row>
    <row r="201" spans="1:22" ht="12.75">
      <c r="A201" s="10">
        <v>-216</v>
      </c>
      <c r="B201" s="122" t="str">
        <f>IF(Plussring!E67="","",IF(Plussring!E67=Plussring!B66,Plussring!B68,Plussring!B66))</f>
        <v>Anatoli Zapunov</v>
      </c>
      <c r="C201" s="122"/>
      <c r="D201" s="122"/>
      <c r="E201" s="14"/>
      <c r="F201" s="15" t="str">
        <f>IF(Mängud!F82="","",(Mängud!F82))</f>
        <v>3:2</v>
      </c>
      <c r="G201" s="13"/>
      <c r="H201" s="1"/>
      <c r="I201" s="1"/>
      <c r="J201" s="16"/>
      <c r="K201" s="14"/>
      <c r="L201" s="15" t="str">
        <f>IF(Mängud!F162="","",Mängud!F162)</f>
        <v>3:0</v>
      </c>
      <c r="M201" s="13"/>
      <c r="N201" s="1"/>
      <c r="O201" s="1"/>
      <c r="P201" s="1"/>
      <c r="Q201" s="1"/>
      <c r="R201" s="1"/>
      <c r="S201" s="1"/>
      <c r="T201" s="19"/>
      <c r="U201" s="1"/>
      <c r="V201" s="3"/>
    </row>
    <row r="202" spans="1:22" ht="12.75">
      <c r="A202" s="1"/>
      <c r="B202" s="1"/>
      <c r="C202" s="1"/>
      <c r="D202" s="1"/>
      <c r="E202" s="1"/>
      <c r="F202" s="1"/>
      <c r="G202" s="16">
        <v>321</v>
      </c>
      <c r="H202" s="106" t="str">
        <f>IF(Mängud!E122="","",Mängud!E122)</f>
        <v>Marika Kotka</v>
      </c>
      <c r="I202" s="106"/>
      <c r="J202" s="106"/>
      <c r="K202" s="1"/>
      <c r="L202" s="1"/>
      <c r="M202" s="16"/>
      <c r="N202" s="1"/>
      <c r="O202" s="1"/>
      <c r="P202" s="1"/>
      <c r="Q202" s="1"/>
      <c r="R202" s="1"/>
      <c r="S202" s="1"/>
      <c r="T202" s="19"/>
      <c r="U202" s="1"/>
      <c r="V202" s="3"/>
    </row>
    <row r="203" spans="1:22" ht="12.75">
      <c r="A203" s="10">
        <v>-250</v>
      </c>
      <c r="B203" s="107" t="str">
        <f>IF(Plussring!H75="","",IF(Plussring!H75=Plussring!E74,Plussring!E76,Plussring!E74))</f>
        <v>Marika Kotka</v>
      </c>
      <c r="C203" s="107"/>
      <c r="D203" s="107"/>
      <c r="E203" s="1"/>
      <c r="F203" s="1"/>
      <c r="G203" s="16"/>
      <c r="H203" s="14"/>
      <c r="I203" s="15" t="str">
        <f>IF(Mängud!F122="","",Mängud!F122)</f>
        <v>3:0</v>
      </c>
      <c r="J203" s="1"/>
      <c r="K203" s="1"/>
      <c r="L203" s="1"/>
      <c r="M203" s="16"/>
      <c r="N203" s="1"/>
      <c r="O203" s="1"/>
      <c r="P203" s="1"/>
      <c r="Q203" s="1"/>
      <c r="R203" s="1"/>
      <c r="S203" s="1"/>
      <c r="T203" s="19"/>
      <c r="U203" s="1"/>
      <c r="V203" s="3"/>
    </row>
    <row r="204" spans="1:22" ht="12.75">
      <c r="A204" s="1"/>
      <c r="B204" s="1"/>
      <c r="C204" s="1"/>
      <c r="D204" s="13">
        <v>282</v>
      </c>
      <c r="E204" s="106" t="str">
        <f>IF(Mängud!E83="","",Mängud!E83)</f>
        <v>Marika Kotka</v>
      </c>
      <c r="F204" s="106"/>
      <c r="G204" s="106"/>
      <c r="H204" s="1"/>
      <c r="I204" s="1"/>
      <c r="J204" s="1"/>
      <c r="K204" s="1"/>
      <c r="L204" s="1"/>
      <c r="M204" s="16">
        <v>397</v>
      </c>
      <c r="N204" s="111" t="str">
        <f>IF(Mängud!E198="","",Mängud!E198)</f>
        <v>Eduard Virkunen</v>
      </c>
      <c r="O204" s="111"/>
      <c r="P204" s="111"/>
      <c r="Q204" s="19"/>
      <c r="R204" s="1"/>
      <c r="S204" s="1"/>
      <c r="T204" s="19"/>
      <c r="U204" s="1"/>
      <c r="V204" s="3"/>
    </row>
    <row r="205" spans="1:22" ht="12.75">
      <c r="A205" s="10">
        <v>-215</v>
      </c>
      <c r="B205" s="122" t="str">
        <f>IF(Plussring!E63="","",IF(Plussring!E63=Plussring!B62,Plussring!B64,Plussring!B62))</f>
        <v>Bye Bye</v>
      </c>
      <c r="C205" s="122"/>
      <c r="D205" s="122"/>
      <c r="E205" s="14"/>
      <c r="F205" s="15" t="str">
        <f>IF(Mängud!F83="","",(Mängud!F83))</f>
        <v>w.o.</v>
      </c>
      <c r="G205" s="1"/>
      <c r="H205" s="1"/>
      <c r="I205" s="1"/>
      <c r="J205" s="1"/>
      <c r="K205" s="1"/>
      <c r="L205" s="1"/>
      <c r="M205" s="16"/>
      <c r="N205" s="14"/>
      <c r="O205" s="15" t="str">
        <f>IF(Mängud!F198="","",Mängud!F198)</f>
        <v>3:0</v>
      </c>
      <c r="P205" s="1"/>
      <c r="Q205" s="31"/>
      <c r="R205" s="1"/>
      <c r="S205" s="1"/>
      <c r="T205" s="19"/>
      <c r="U205" s="1"/>
      <c r="V205" s="3"/>
    </row>
    <row r="206" spans="1:21" ht="12.75">
      <c r="A206" s="1"/>
      <c r="B206" s="1"/>
      <c r="C206" s="1"/>
      <c r="D206" s="1"/>
      <c r="E206" s="1"/>
      <c r="F206" s="1"/>
      <c r="G206" s="10">
        <v>-298</v>
      </c>
      <c r="H206" s="107" t="str">
        <f>IF(Plussring!K16="","",IF(Plussring!K16=Plussring!H14,Plussring!H18,Plussring!H14))</f>
        <v>Eduard Virkunen</v>
      </c>
      <c r="I206" s="107"/>
      <c r="J206" s="107"/>
      <c r="K206" s="1"/>
      <c r="L206" s="1"/>
      <c r="M206" s="16"/>
      <c r="N206" s="1"/>
      <c r="O206" s="1"/>
      <c r="P206" s="16"/>
      <c r="Q206" s="1"/>
      <c r="R206" s="1"/>
      <c r="S206" s="1"/>
      <c r="T206" s="19"/>
      <c r="U206" s="1"/>
    </row>
    <row r="207" spans="1:21" ht="12.75">
      <c r="A207" s="10">
        <v>-251</v>
      </c>
      <c r="B207" s="107" t="str">
        <f>IF(Plussring!H79="","",IF(Plussring!H79=Plussring!E78,Plussring!E80,Plussring!E78))</f>
        <v>Toomas Hansar</v>
      </c>
      <c r="C207" s="107"/>
      <c r="D207" s="107"/>
      <c r="E207" s="1"/>
      <c r="F207" s="1"/>
      <c r="G207" s="1"/>
      <c r="H207" s="1"/>
      <c r="I207" s="1"/>
      <c r="J207" s="13"/>
      <c r="K207" s="1"/>
      <c r="L207" s="1"/>
      <c r="M207" s="16"/>
      <c r="N207" s="1"/>
      <c r="O207" s="1"/>
      <c r="P207" s="16"/>
      <c r="Q207" s="1"/>
      <c r="R207" s="1"/>
      <c r="S207" s="1"/>
      <c r="T207" s="19"/>
      <c r="U207" s="1"/>
    </row>
    <row r="208" spans="1:21" ht="12.75">
      <c r="A208" s="1"/>
      <c r="B208" s="1"/>
      <c r="C208" s="1"/>
      <c r="D208" s="13">
        <v>283</v>
      </c>
      <c r="E208" s="111" t="str">
        <f>IF(Mängud!E84="","",Mängud!E84)</f>
        <v>Toomas Hansar</v>
      </c>
      <c r="F208" s="111"/>
      <c r="G208" s="111"/>
      <c r="H208" s="1"/>
      <c r="I208" s="1"/>
      <c r="J208" s="16">
        <v>362</v>
      </c>
      <c r="K208" s="106" t="str">
        <f>IF(Mängud!E163="","",Mängud!E163)</f>
        <v>Eduard Virkunen</v>
      </c>
      <c r="L208" s="106"/>
      <c r="M208" s="106"/>
      <c r="N208" s="1"/>
      <c r="O208" s="1"/>
      <c r="P208" s="16">
        <v>421</v>
      </c>
      <c r="Q208" s="111" t="str">
        <f>IF(Mängud!E222="","",Mängud!E222)</f>
        <v>Imre Korsen</v>
      </c>
      <c r="R208" s="111"/>
      <c r="S208" s="111"/>
      <c r="T208" s="19"/>
      <c r="U208" s="1"/>
    </row>
    <row r="209" spans="1:21" ht="12.75">
      <c r="A209" s="10">
        <v>-214</v>
      </c>
      <c r="B209" s="122" t="str">
        <f>IF(Plussring!E59="","",IF(Plussring!E59=Plussring!B58,Plussring!B60,Plussring!B58))</f>
        <v>Bye Bye</v>
      </c>
      <c r="C209" s="122"/>
      <c r="D209" s="122"/>
      <c r="E209" s="14"/>
      <c r="F209" s="15" t="str">
        <f>IF(Mängud!F84="","",(Mängud!F84))</f>
        <v>w.o.</v>
      </c>
      <c r="G209" s="13"/>
      <c r="H209" s="1"/>
      <c r="I209" s="1"/>
      <c r="J209" s="16"/>
      <c r="K209" s="14"/>
      <c r="L209" s="15" t="str">
        <f>IF(Mängud!F163="","",Mängud!F163)</f>
        <v>3:0</v>
      </c>
      <c r="M209" s="1"/>
      <c r="N209" s="1"/>
      <c r="O209" s="1"/>
      <c r="P209" s="16"/>
      <c r="Q209" s="14"/>
      <c r="R209" s="15" t="str">
        <f>IF(Mängud!F222="","",Mängud!F222)</f>
        <v>3:2</v>
      </c>
      <c r="S209" s="17"/>
      <c r="T209" s="19"/>
      <c r="U209" s="1"/>
    </row>
    <row r="210" spans="1:21" ht="12.75">
      <c r="A210" s="1"/>
      <c r="B210" s="1"/>
      <c r="C210" s="1"/>
      <c r="D210" s="1"/>
      <c r="E210" s="1"/>
      <c r="F210" s="1"/>
      <c r="G210" s="16">
        <v>322</v>
      </c>
      <c r="H210" s="106" t="str">
        <f>IF(Mängud!E123="","",Mängud!E123)</f>
        <v>Toomas Hansar</v>
      </c>
      <c r="I210" s="106"/>
      <c r="J210" s="106"/>
      <c r="K210" s="1"/>
      <c r="L210" s="1"/>
      <c r="M210" s="1"/>
      <c r="N210" s="1"/>
      <c r="O210" s="1"/>
      <c r="P210" s="16"/>
      <c r="Q210" s="1"/>
      <c r="R210" s="1"/>
      <c r="S210" s="19"/>
      <c r="T210" s="19"/>
      <c r="U210" s="1"/>
    </row>
    <row r="211" spans="1:21" ht="12.75">
      <c r="A211" s="10">
        <v>-252</v>
      </c>
      <c r="B211" s="107" t="str">
        <f>IF(Plussring!H83="","",IF(Plussring!H83=Plussring!E82,Plussring!E84,Plussring!E82))</f>
        <v>Celly Kukk</v>
      </c>
      <c r="C211" s="107"/>
      <c r="D211" s="107"/>
      <c r="E211" s="1"/>
      <c r="F211" s="1"/>
      <c r="G211" s="16"/>
      <c r="H211" s="14"/>
      <c r="I211" s="15" t="str">
        <f>IF(Mängud!F123="","",Mängud!F123)</f>
        <v>3:2</v>
      </c>
      <c r="J211" s="17"/>
      <c r="K211" s="19"/>
      <c r="L211" s="1"/>
      <c r="M211" s="1"/>
      <c r="N211" s="1"/>
      <c r="O211" s="1"/>
      <c r="P211" s="16"/>
      <c r="Q211" s="1"/>
      <c r="R211" s="1"/>
      <c r="S211" s="19"/>
      <c r="T211" s="19"/>
      <c r="U211" s="1"/>
    </row>
    <row r="212" spans="1:21" ht="12.75">
      <c r="A212" s="1"/>
      <c r="B212" s="1"/>
      <c r="C212" s="1"/>
      <c r="D212" s="13">
        <v>284</v>
      </c>
      <c r="E212" s="106" t="str">
        <f>IF(Mängud!E85="","",Mängud!E85)</f>
        <v>Celly Kukk</v>
      </c>
      <c r="F212" s="106"/>
      <c r="G212" s="106"/>
      <c r="H212" s="1"/>
      <c r="I212" s="1"/>
      <c r="J212" s="1"/>
      <c r="K212" s="1"/>
      <c r="L212" s="1"/>
      <c r="M212" s="10">
        <v>-376</v>
      </c>
      <c r="N212" s="122" t="str">
        <f>IF(Plussring!N125="","",IF(Plussring!N125=Plussring!K121,Plussring!K129,Plussring!K121))</f>
        <v>Imre Korsen</v>
      </c>
      <c r="O212" s="122"/>
      <c r="P212" s="122"/>
      <c r="Q212" s="1"/>
      <c r="R212" s="1"/>
      <c r="S212" s="19"/>
      <c r="T212" s="19"/>
      <c r="U212" s="1"/>
    </row>
    <row r="213" spans="1:21" ht="12.75">
      <c r="A213" s="10">
        <v>-213</v>
      </c>
      <c r="B213" s="122" t="str">
        <f>IF(Plussring!E55="","",IF(Plussring!E55=Plussring!B54,Plussring!B56,Plussring!B54))</f>
        <v>Rene Vinnal</v>
      </c>
      <c r="C213" s="122"/>
      <c r="D213" s="122"/>
      <c r="E213" s="14"/>
      <c r="F213" s="15" t="str">
        <f>IF(Mängud!F85="","",(Mängud!F85))</f>
        <v>3:2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9"/>
      <c r="T213" s="19"/>
      <c r="U213" s="1"/>
    </row>
    <row r="214" spans="1:21" ht="12.75">
      <c r="A214" s="1"/>
      <c r="B214" s="1"/>
      <c r="C214" s="1"/>
      <c r="D214" s="1"/>
      <c r="E214" s="1"/>
      <c r="F214" s="1"/>
      <c r="G214" s="10">
        <v>-299</v>
      </c>
      <c r="H214" s="107" t="str">
        <f>IF(Plussring!K24="","",IF(Plussring!K24=Plussring!H22,Plussring!H26,Plussring!H22))</f>
        <v>Kalle Kuuspalu</v>
      </c>
      <c r="I214" s="107"/>
      <c r="J214" s="107"/>
      <c r="K214" s="1"/>
      <c r="L214" s="132" t="s">
        <v>227</v>
      </c>
      <c r="M214" s="132"/>
      <c r="N214" s="132"/>
      <c r="O214" s="132"/>
      <c r="P214" s="1"/>
      <c r="Q214" s="1"/>
      <c r="R214" s="1"/>
      <c r="S214" s="19"/>
      <c r="T214" s="19"/>
      <c r="U214" s="1"/>
    </row>
    <row r="215" spans="1:21" ht="12.75">
      <c r="A215" s="10">
        <v>-253</v>
      </c>
      <c r="B215" s="107" t="str">
        <f>IF(Plussring!H87="","",IF(Plussring!H87=Plussring!E86,Plussring!E88,Plussring!E86))</f>
        <v>Aleksandr Zubjuk</v>
      </c>
      <c r="C215" s="107"/>
      <c r="D215" s="107"/>
      <c r="E215" s="1"/>
      <c r="F215" s="1"/>
      <c r="G215" s="1"/>
      <c r="H215" s="1"/>
      <c r="I215" s="1"/>
      <c r="J215" s="13"/>
      <c r="K215" s="1"/>
      <c r="L215" s="1"/>
      <c r="M215" s="1"/>
      <c r="N215" s="1"/>
      <c r="O215" s="1"/>
      <c r="P215" s="1"/>
      <c r="Q215" s="1"/>
      <c r="R215" s="1"/>
      <c r="S215" s="19"/>
      <c r="T215" s="19"/>
      <c r="U215" s="1"/>
    </row>
    <row r="216" spans="1:21" ht="12.75">
      <c r="A216" s="1"/>
      <c r="B216" s="1"/>
      <c r="C216" s="1"/>
      <c r="D216" s="13">
        <v>285</v>
      </c>
      <c r="E216" s="111" t="str">
        <f>IF(Mängud!E86="","",Mängud!E86)</f>
        <v>Aleksandr Zubjuk</v>
      </c>
      <c r="F216" s="111"/>
      <c r="G216" s="111"/>
      <c r="H216" s="1"/>
      <c r="I216" s="1"/>
      <c r="J216" s="16">
        <v>363</v>
      </c>
      <c r="K216" s="111" t="str">
        <f>IF(Mängud!E164="","",Mängud!E164)</f>
        <v>Kalle Kuuspalu</v>
      </c>
      <c r="L216" s="111"/>
      <c r="M216" s="111"/>
      <c r="N216" s="1"/>
      <c r="O216" s="1"/>
      <c r="P216" s="10"/>
      <c r="Q216" s="1"/>
      <c r="R216" s="1"/>
      <c r="S216" s="19"/>
      <c r="T216" s="19"/>
      <c r="U216" s="1"/>
    </row>
    <row r="217" spans="1:21" ht="12.75">
      <c r="A217" s="10">
        <v>-212</v>
      </c>
      <c r="B217" s="122" t="str">
        <f>IF(Plussring!E51="","",IF(Plussring!E51=Plussring!B50,Plussring!B52,Plussring!B50))</f>
        <v>Raul Taevas</v>
      </c>
      <c r="C217" s="122"/>
      <c r="D217" s="122"/>
      <c r="E217" s="14"/>
      <c r="F217" s="15" t="str">
        <f>IF(Mängud!F86="","",(Mängud!F86))</f>
        <v>3:0</v>
      </c>
      <c r="G217" s="13"/>
      <c r="H217" s="1"/>
      <c r="I217" s="1"/>
      <c r="J217" s="16"/>
      <c r="K217" s="14"/>
      <c r="L217" s="15" t="str">
        <f>IF(Mängud!F164="","",Mängud!F164)</f>
        <v>3:0</v>
      </c>
      <c r="M217" s="13"/>
      <c r="N217" s="1"/>
      <c r="O217" s="1"/>
      <c r="P217" s="1"/>
      <c r="Q217" s="14"/>
      <c r="R217" s="15"/>
      <c r="S217" s="19"/>
      <c r="T217" s="19"/>
      <c r="U217" s="1"/>
    </row>
    <row r="218" spans="1:21" ht="12.75">
      <c r="A218" s="1"/>
      <c r="B218" s="1"/>
      <c r="C218" s="1"/>
      <c r="D218" s="1"/>
      <c r="E218" s="1"/>
      <c r="F218" s="1"/>
      <c r="G218" s="16">
        <v>323</v>
      </c>
      <c r="H218" s="106" t="str">
        <f>IF(Mängud!E124="","",Mängud!E124)</f>
        <v>Aleksandr Zubjuk</v>
      </c>
      <c r="I218" s="106"/>
      <c r="J218" s="106"/>
      <c r="K218" s="1"/>
      <c r="L218" s="1"/>
      <c r="M218" s="16"/>
      <c r="N218" s="1"/>
      <c r="O218" s="1"/>
      <c r="P218" s="1"/>
      <c r="Q218" s="1"/>
      <c r="R218" s="1"/>
      <c r="S218" s="19"/>
      <c r="T218" s="19"/>
      <c r="U218" s="1"/>
    </row>
    <row r="219" spans="1:21" ht="12.75">
      <c r="A219" s="10">
        <v>-254</v>
      </c>
      <c r="B219" s="107" t="str">
        <f>IF(Plussring!H91="","",IF(Plussring!H91=Plussring!E90,Plussring!E92,Plussring!E90))</f>
        <v>Kristi Ernits</v>
      </c>
      <c r="C219" s="107"/>
      <c r="D219" s="107"/>
      <c r="E219" s="1"/>
      <c r="F219" s="1"/>
      <c r="G219" s="16"/>
      <c r="H219" s="14"/>
      <c r="I219" s="15" t="str">
        <f>IF(Mängud!F124="","",Mängud!F124)</f>
        <v>3:1</v>
      </c>
      <c r="J219" s="1"/>
      <c r="K219" s="1"/>
      <c r="L219" s="1"/>
      <c r="M219" s="16"/>
      <c r="N219" s="1"/>
      <c r="O219" s="1"/>
      <c r="P219" s="1"/>
      <c r="Q219" s="1"/>
      <c r="R219" s="1"/>
      <c r="S219" s="19"/>
      <c r="T219" s="19"/>
      <c r="U219" s="1"/>
    </row>
    <row r="220" spans="1:21" ht="12.75">
      <c r="A220" s="1"/>
      <c r="B220" s="1"/>
      <c r="C220" s="1"/>
      <c r="D220" s="13">
        <v>286</v>
      </c>
      <c r="E220" s="106" t="str">
        <f>IF(Mängud!E87="","",Mängud!E87)</f>
        <v>Kristi Ernits</v>
      </c>
      <c r="F220" s="106"/>
      <c r="G220" s="106"/>
      <c r="H220" s="1"/>
      <c r="I220" s="1"/>
      <c r="J220" s="1"/>
      <c r="K220" s="1"/>
      <c r="L220" s="1"/>
      <c r="M220" s="16">
        <v>398</v>
      </c>
      <c r="N220" s="111" t="str">
        <f>IF(Mängud!E199="","",Mängud!E199)</f>
        <v>Oliver Ollmann</v>
      </c>
      <c r="O220" s="111"/>
      <c r="P220" s="111"/>
      <c r="Q220" s="1"/>
      <c r="R220" s="1"/>
      <c r="S220" s="19"/>
      <c r="T220" s="19"/>
      <c r="U220" s="1"/>
    </row>
    <row r="221" spans="1:21" ht="12.75">
      <c r="A221" s="10">
        <v>-211</v>
      </c>
      <c r="B221" s="122" t="str">
        <f>IF(Plussring!E47="","",IF(Plussring!E47=Plussring!B46,Plussring!B48,Plussring!B46))</f>
        <v>Bye Bye</v>
      </c>
      <c r="C221" s="122"/>
      <c r="D221" s="122"/>
      <c r="E221" s="14"/>
      <c r="F221" s="15" t="str">
        <f>IF(Mängud!F87="","",(Mängud!F87))</f>
        <v>w.o.</v>
      </c>
      <c r="G221" s="1"/>
      <c r="H221" s="1"/>
      <c r="I221" s="1"/>
      <c r="J221" s="1"/>
      <c r="K221" s="1"/>
      <c r="L221" s="1"/>
      <c r="M221" s="16"/>
      <c r="N221" s="14"/>
      <c r="O221" s="15" t="str">
        <f>IF(Mängud!F199="","",Mängud!F199)</f>
        <v>3:1</v>
      </c>
      <c r="P221" s="13"/>
      <c r="Q221" s="1"/>
      <c r="R221" s="1"/>
      <c r="S221" s="19"/>
      <c r="T221" s="19"/>
      <c r="U221" s="1"/>
    </row>
    <row r="222" spans="1:21" ht="12.75">
      <c r="A222" s="1"/>
      <c r="B222" s="1"/>
      <c r="C222" s="1"/>
      <c r="D222" s="1"/>
      <c r="E222" s="1"/>
      <c r="F222" s="1"/>
      <c r="G222" s="10">
        <v>-300</v>
      </c>
      <c r="H222" s="107" t="str">
        <f>IF(Plussring!K32="","",IF(Plussring!K32=Plussring!H30,Plussring!H34,Plussring!H30))</f>
        <v>Ain Raid</v>
      </c>
      <c r="I222" s="107"/>
      <c r="J222" s="107"/>
      <c r="K222" s="1"/>
      <c r="L222" s="1"/>
      <c r="M222" s="16"/>
      <c r="N222" s="1"/>
      <c r="O222" s="1"/>
      <c r="P222" s="16"/>
      <c r="Q222" s="1"/>
      <c r="R222" s="1"/>
      <c r="S222" s="19"/>
      <c r="T222" s="19"/>
      <c r="U222" s="1"/>
    </row>
    <row r="223" spans="1:21" ht="12.75">
      <c r="A223" s="10">
        <v>-255</v>
      </c>
      <c r="B223" s="107" t="str">
        <f>IF(Plussring!H95="","",IF(Plussring!H95=Plussring!E94,Plussring!E96,Plussring!E94))</f>
        <v>Oliver Ollmann</v>
      </c>
      <c r="C223" s="107"/>
      <c r="D223" s="107"/>
      <c r="E223" s="1"/>
      <c r="F223" s="1"/>
      <c r="G223" s="1"/>
      <c r="H223" s="1"/>
      <c r="I223" s="1"/>
      <c r="J223" s="13"/>
      <c r="K223" s="1"/>
      <c r="L223" s="1"/>
      <c r="M223" s="16"/>
      <c r="N223" s="1"/>
      <c r="O223" s="1"/>
      <c r="P223" s="16"/>
      <c r="Q223" s="1"/>
      <c r="R223" s="1"/>
      <c r="S223" s="19"/>
      <c r="T223" s="19"/>
      <c r="U223" s="1"/>
    </row>
    <row r="224" spans="1:21" ht="12.75">
      <c r="A224" s="1"/>
      <c r="B224" s="1"/>
      <c r="C224" s="1"/>
      <c r="D224" s="13">
        <v>287</v>
      </c>
      <c r="E224" s="111" t="str">
        <f>IF(Mängud!E88="","",Mängud!E88)</f>
        <v>Oliver Ollmann</v>
      </c>
      <c r="F224" s="111"/>
      <c r="G224" s="111"/>
      <c r="H224" s="1"/>
      <c r="I224" s="1"/>
      <c r="J224" s="16">
        <v>364</v>
      </c>
      <c r="K224" s="106" t="str">
        <f>IF(Mängud!E165="","",Mängud!E165)</f>
        <v>Oliver Ollmann</v>
      </c>
      <c r="L224" s="106"/>
      <c r="M224" s="106"/>
      <c r="N224" s="1"/>
      <c r="O224" s="1"/>
      <c r="P224" s="16">
        <v>422</v>
      </c>
      <c r="Q224" s="111" t="str">
        <f>IF(Mängud!E223="","",Mängud!E223)</f>
        <v>Taavi Raidmets</v>
      </c>
      <c r="R224" s="111"/>
      <c r="S224" s="111"/>
      <c r="T224" s="19"/>
      <c r="U224" s="1"/>
    </row>
    <row r="225" spans="1:21" ht="12.75">
      <c r="A225" s="10">
        <v>-210</v>
      </c>
      <c r="B225" s="122" t="str">
        <f>IF(Plussring!E43="","",IF(Plussring!E43=Plussring!B42,Plussring!B44,Plussring!B42))</f>
        <v>Bye Bye</v>
      </c>
      <c r="C225" s="122"/>
      <c r="D225" s="122"/>
      <c r="E225" s="14"/>
      <c r="F225" s="15" t="str">
        <f>IF(Mängud!F88="","",(Mängud!F88))</f>
        <v>w.o.</v>
      </c>
      <c r="G225" s="13"/>
      <c r="H225" s="1"/>
      <c r="I225" s="1"/>
      <c r="J225" s="16"/>
      <c r="K225" s="14"/>
      <c r="L225" s="15" t="str">
        <f>IF(Mängud!F165="","",Mängud!F165)</f>
        <v>3:2</v>
      </c>
      <c r="M225" s="1"/>
      <c r="N225" s="1"/>
      <c r="O225" s="1"/>
      <c r="P225" s="16"/>
      <c r="Q225" s="14"/>
      <c r="R225" s="15" t="str">
        <f>IF(Mängud!F223="","",Mängud!F223)</f>
        <v>3:0</v>
      </c>
      <c r="S225" s="1"/>
      <c r="T225" s="19"/>
      <c r="U225" s="1"/>
    </row>
    <row r="226" spans="1:21" ht="12.75">
      <c r="A226" s="1"/>
      <c r="B226" s="1"/>
      <c r="C226" s="1"/>
      <c r="D226" s="1"/>
      <c r="E226" s="1"/>
      <c r="F226" s="1"/>
      <c r="G226" s="16">
        <v>324</v>
      </c>
      <c r="H226" s="106" t="str">
        <f>IF(Mängud!E125="","",Mängud!E125)</f>
        <v>Oliver Ollmann</v>
      </c>
      <c r="I226" s="106"/>
      <c r="J226" s="106"/>
      <c r="K226" s="1"/>
      <c r="L226" s="1"/>
      <c r="M226" s="1"/>
      <c r="N226" s="1"/>
      <c r="O226" s="1"/>
      <c r="P226" s="16"/>
      <c r="Q226" s="1"/>
      <c r="R226" s="1"/>
      <c r="S226" s="1"/>
      <c r="T226" s="19"/>
      <c r="U226" s="1"/>
    </row>
    <row r="227" spans="1:21" ht="12.75">
      <c r="A227" s="10">
        <v>-256</v>
      </c>
      <c r="B227" s="107" t="str">
        <f>IF(Plussring!H99="","",IF(Plussring!H99=Plussring!E98,Plussring!E100,Plussring!E98))</f>
        <v>Heiki Hansar</v>
      </c>
      <c r="C227" s="107"/>
      <c r="D227" s="107"/>
      <c r="E227" s="1"/>
      <c r="F227" s="1"/>
      <c r="G227" s="16"/>
      <c r="H227" s="14"/>
      <c r="I227" s="15" t="str">
        <f>IF(Mängud!F125="","",Mängud!F125)</f>
        <v>3:0</v>
      </c>
      <c r="J227" s="17"/>
      <c r="K227" s="19"/>
      <c r="L227" s="1"/>
      <c r="M227" s="1"/>
      <c r="N227" s="1"/>
      <c r="O227" s="1"/>
      <c r="P227" s="16"/>
      <c r="Q227" s="1"/>
      <c r="R227" s="1"/>
      <c r="S227" s="1"/>
      <c r="T227" s="19"/>
      <c r="U227" s="1"/>
    </row>
    <row r="228" spans="1:21" ht="12.75">
      <c r="A228" s="1"/>
      <c r="B228" s="1"/>
      <c r="C228" s="1"/>
      <c r="D228" s="13">
        <v>288</v>
      </c>
      <c r="E228" s="106" t="str">
        <f>IF(Mängud!E89="","",Mängud!E89)</f>
        <v>Raivo Roots</v>
      </c>
      <c r="F228" s="106"/>
      <c r="G228" s="106"/>
      <c r="H228" s="1"/>
      <c r="I228" s="1"/>
      <c r="J228" s="1"/>
      <c r="K228" s="19"/>
      <c r="L228" s="1"/>
      <c r="M228" s="10">
        <v>-375</v>
      </c>
      <c r="N228" s="122" t="str">
        <f>IF(Plussring!N109="","",IF(Plussring!N109=Plussring!K105,Plussring!K113,Plussring!K105))</f>
        <v>Taavi Raidmets</v>
      </c>
      <c r="O228" s="122"/>
      <c r="P228" s="122"/>
      <c r="Q228" s="1"/>
      <c r="R228" s="1"/>
      <c r="S228" s="1"/>
      <c r="T228" s="19"/>
      <c r="U228" s="1"/>
    </row>
    <row r="229" spans="1:21" ht="12.75">
      <c r="A229" s="10">
        <v>-209</v>
      </c>
      <c r="B229" s="122" t="str">
        <f>IF(Plussring!E39="","",IF(Plussring!E39=Plussring!B38,Plussring!B40,Plussring!B38))</f>
        <v>Raivo Roots</v>
      </c>
      <c r="C229" s="122"/>
      <c r="D229" s="122"/>
      <c r="E229" s="14"/>
      <c r="F229" s="15" t="str">
        <f>IF(Mängud!F89="","",(Mängud!F89))</f>
        <v>3:0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9"/>
      <c r="U229" s="1"/>
    </row>
    <row r="230" spans="1:21" ht="12.75">
      <c r="A230" s="1"/>
      <c r="B230" s="1"/>
      <c r="C230" s="1"/>
      <c r="D230" s="1"/>
      <c r="E230" s="1"/>
      <c r="F230" s="1"/>
      <c r="G230" s="10">
        <v>-301</v>
      </c>
      <c r="H230" s="107" t="str">
        <f>IF(Plussring!K40="","",IF(Plussring!K40=Plussring!H38,Plussring!H42,Plussring!H38))</f>
        <v>Andres Lampe</v>
      </c>
      <c r="I230" s="107"/>
      <c r="J230" s="107"/>
      <c r="K230" s="1"/>
      <c r="L230" s="1"/>
      <c r="M230" s="1"/>
      <c r="N230" s="1"/>
      <c r="O230" s="1"/>
      <c r="P230" s="1"/>
      <c r="Q230" s="1"/>
      <c r="R230" s="1"/>
      <c r="S230" s="1"/>
      <c r="T230" s="19"/>
      <c r="U230" s="1"/>
    </row>
    <row r="231" spans="1:21" ht="12.75">
      <c r="A231" s="10">
        <v>-257</v>
      </c>
      <c r="B231" s="107" t="str">
        <f>IF(Plussring!H103="","",IF(Plussring!H103=Plussring!E102,Plussring!E104,Plussring!E102))</f>
        <v>Johann Ollmann</v>
      </c>
      <c r="C231" s="107"/>
      <c r="D231" s="107"/>
      <c r="E231" s="1"/>
      <c r="F231" s="1"/>
      <c r="G231" s="1"/>
      <c r="H231" s="1"/>
      <c r="I231" s="1"/>
      <c r="J231" s="13"/>
      <c r="K231" s="1"/>
      <c r="L231" s="1"/>
      <c r="M231" s="1"/>
      <c r="N231" s="1"/>
      <c r="O231" s="1"/>
      <c r="P231" s="1"/>
      <c r="Q231" s="1"/>
      <c r="R231" s="1"/>
      <c r="S231" s="1"/>
      <c r="T231" s="19"/>
      <c r="U231" s="1"/>
    </row>
    <row r="232" spans="1:21" ht="12.75">
      <c r="A232" s="1"/>
      <c r="B232" s="1"/>
      <c r="C232" s="1"/>
      <c r="D232" s="13">
        <v>289</v>
      </c>
      <c r="E232" s="111" t="str">
        <f>IF(Mängud!E90="","",Mängud!E90)</f>
        <v>Anneli Mälksoo</v>
      </c>
      <c r="F232" s="111"/>
      <c r="G232" s="111"/>
      <c r="H232" s="1"/>
      <c r="I232" s="1"/>
      <c r="J232" s="16">
        <v>365</v>
      </c>
      <c r="K232" s="111" t="str">
        <f>IF(Mängud!E166="","",Mängud!E166)</f>
        <v>Reino Ristissaar</v>
      </c>
      <c r="L232" s="111"/>
      <c r="M232" s="111"/>
      <c r="N232" s="1"/>
      <c r="O232" s="1"/>
      <c r="P232" s="1"/>
      <c r="Q232" s="1"/>
      <c r="R232" s="1"/>
      <c r="S232" s="1"/>
      <c r="T232" s="19"/>
      <c r="U232" s="1"/>
    </row>
    <row r="233" spans="1:21" ht="12.75">
      <c r="A233" s="10">
        <v>-208</v>
      </c>
      <c r="B233" s="122" t="str">
        <f>IF(Plussring!E35="","",IF(Plussring!E35=Plussring!B34,Plussring!B36,Plussring!B34))</f>
        <v>Anneli Mälksoo</v>
      </c>
      <c r="C233" s="122"/>
      <c r="D233" s="122"/>
      <c r="E233" s="14"/>
      <c r="F233" s="15" t="str">
        <f>IF(Mängud!F90="","",(Mängud!F90))</f>
        <v>3:1</v>
      </c>
      <c r="G233" s="13"/>
      <c r="H233" s="1"/>
      <c r="I233" s="1"/>
      <c r="J233" s="16"/>
      <c r="K233" s="14"/>
      <c r="L233" s="15" t="str">
        <f>IF(Mängud!F166="","",Mängud!F166)</f>
        <v>3:1</v>
      </c>
      <c r="M233" s="13"/>
      <c r="N233" s="1"/>
      <c r="O233" s="1"/>
      <c r="P233" s="1"/>
      <c r="Q233" s="1"/>
      <c r="R233" s="1"/>
      <c r="S233" s="1"/>
      <c r="T233" s="19"/>
      <c r="U233" s="1"/>
    </row>
    <row r="234" spans="1:21" ht="12.75">
      <c r="A234" s="1"/>
      <c r="B234" s="1"/>
      <c r="C234" s="1"/>
      <c r="D234" s="1"/>
      <c r="E234" s="1"/>
      <c r="F234" s="1"/>
      <c r="G234" s="16">
        <v>325</v>
      </c>
      <c r="H234" s="106" t="str">
        <f>IF(Mängud!E126="","",Mängud!E126)</f>
        <v>Reino Ristissaar</v>
      </c>
      <c r="I234" s="106"/>
      <c r="J234" s="106"/>
      <c r="K234" s="1"/>
      <c r="L234" s="1"/>
      <c r="M234" s="16"/>
      <c r="N234" s="1"/>
      <c r="O234" s="1"/>
      <c r="P234" s="1"/>
      <c r="Q234" s="1"/>
      <c r="R234" s="1"/>
      <c r="S234" s="1"/>
      <c r="T234" s="19"/>
      <c r="U234" s="1"/>
    </row>
    <row r="235" spans="1:21" ht="12.75">
      <c r="A235" s="10">
        <v>-258</v>
      </c>
      <c r="B235" s="107" t="str">
        <f>IF(Plussring!H107="","",IF(Plussring!H107=Plussring!E106,Plussring!E108,Plussring!E106))</f>
        <v>Reino Ristissaar</v>
      </c>
      <c r="C235" s="107"/>
      <c r="D235" s="107"/>
      <c r="E235" s="1"/>
      <c r="F235" s="1"/>
      <c r="G235" s="16"/>
      <c r="H235" s="14"/>
      <c r="I235" s="15" t="str">
        <f>IF(Mängud!F126="","",Mängud!F126)</f>
        <v>3:0</v>
      </c>
      <c r="J235" s="1"/>
      <c r="K235" s="1"/>
      <c r="L235" s="1"/>
      <c r="M235" s="16"/>
      <c r="N235" s="1"/>
      <c r="O235" s="1"/>
      <c r="P235" s="1"/>
      <c r="Q235" s="1"/>
      <c r="R235" s="1"/>
      <c r="S235" s="1"/>
      <c r="T235" s="19"/>
      <c r="U235" s="1"/>
    </row>
    <row r="236" spans="1:21" ht="12.75">
      <c r="A236" s="1"/>
      <c r="B236" s="1"/>
      <c r="C236" s="1"/>
      <c r="D236" s="13">
        <v>290</v>
      </c>
      <c r="E236" s="106" t="str">
        <f>IF(Mängud!E91="","",Mängud!E91)</f>
        <v>Reino Ristissaar</v>
      </c>
      <c r="F236" s="106"/>
      <c r="G236" s="106"/>
      <c r="H236" s="1"/>
      <c r="I236" s="1"/>
      <c r="J236" s="1"/>
      <c r="K236" s="1"/>
      <c r="L236" s="1"/>
      <c r="M236" s="16">
        <v>399</v>
      </c>
      <c r="N236" s="111" t="str">
        <f>IF(Mängud!E200="","",Mängud!E200)</f>
        <v>Mart Vaarpu</v>
      </c>
      <c r="O236" s="111"/>
      <c r="P236" s="111"/>
      <c r="Q236" s="19"/>
      <c r="R236" s="1"/>
      <c r="S236" s="1"/>
      <c r="T236" s="19"/>
      <c r="U236" s="1"/>
    </row>
    <row r="237" spans="1:21" ht="12.75">
      <c r="A237" s="10">
        <v>-207</v>
      </c>
      <c r="B237" s="122" t="str">
        <f>IF(Plussring!E31="","",IF(Plussring!E31=Plussring!B30,Plussring!B32,Plussring!B30))</f>
        <v>Bye Bye</v>
      </c>
      <c r="C237" s="122"/>
      <c r="D237" s="122"/>
      <c r="E237" s="14"/>
      <c r="F237" s="15" t="str">
        <f>IF(Mängud!F91="","",(Mängud!F91))</f>
        <v>w.o.</v>
      </c>
      <c r="G237" s="1"/>
      <c r="H237" s="1"/>
      <c r="I237" s="1"/>
      <c r="J237" s="1"/>
      <c r="K237" s="1"/>
      <c r="L237" s="1"/>
      <c r="M237" s="16"/>
      <c r="N237" s="14"/>
      <c r="O237" s="15" t="str">
        <f>IF(Mängud!F200="","",Mängud!F200)</f>
        <v>3:1</v>
      </c>
      <c r="P237" s="1"/>
      <c r="Q237" s="31"/>
      <c r="R237" s="1"/>
      <c r="S237" s="1"/>
      <c r="T237" s="19"/>
      <c r="U237" s="1"/>
    </row>
    <row r="238" spans="1:21" ht="12.75">
      <c r="A238" s="1"/>
      <c r="B238" s="1"/>
      <c r="C238" s="1"/>
      <c r="D238" s="1"/>
      <c r="E238" s="1"/>
      <c r="F238" s="1"/>
      <c r="G238" s="10">
        <v>-302</v>
      </c>
      <c r="H238" s="107" t="str">
        <f>IF(Plussring!K48="","",IF(Plussring!K48=Plussring!H46,Plussring!H50,Plussring!H46))</f>
        <v>Mart Vaarpu</v>
      </c>
      <c r="I238" s="107"/>
      <c r="J238" s="107"/>
      <c r="K238" s="1"/>
      <c r="L238" s="1"/>
      <c r="M238" s="16"/>
      <c r="N238" s="1"/>
      <c r="O238" s="1"/>
      <c r="P238" s="16"/>
      <c r="Q238" s="1"/>
      <c r="R238" s="1"/>
      <c r="S238" s="1"/>
      <c r="T238" s="19"/>
      <c r="U238" s="1"/>
    </row>
    <row r="239" spans="1:21" ht="12.75">
      <c r="A239" s="10">
        <v>-259</v>
      </c>
      <c r="B239" s="107" t="str">
        <f>IF(Plussring!H111="","",IF(Plussring!H111=Plussring!E110,Plussring!E112,Plussring!E110))</f>
        <v>Enrico Kozintsev</v>
      </c>
      <c r="C239" s="107"/>
      <c r="D239" s="107"/>
      <c r="E239" s="1"/>
      <c r="F239" s="1"/>
      <c r="G239" s="1"/>
      <c r="H239" s="1"/>
      <c r="I239" s="1"/>
      <c r="J239" s="13"/>
      <c r="K239" s="1"/>
      <c r="L239" s="1"/>
      <c r="M239" s="16"/>
      <c r="N239" s="1"/>
      <c r="O239" s="1"/>
      <c r="P239" s="16"/>
      <c r="Q239" s="1"/>
      <c r="R239" s="1"/>
      <c r="S239" s="1"/>
      <c r="T239" s="19"/>
      <c r="U239" s="1"/>
    </row>
    <row r="240" spans="1:21" ht="12.75">
      <c r="A240" s="1"/>
      <c r="B240" s="1"/>
      <c r="C240" s="1"/>
      <c r="D240" s="13">
        <v>291</v>
      </c>
      <c r="E240" s="111" t="str">
        <f>IF(Mängud!E92="","",Mängud!E92)</f>
        <v>Enrico Kozintsev</v>
      </c>
      <c r="F240" s="111"/>
      <c r="G240" s="111"/>
      <c r="H240" s="1"/>
      <c r="I240" s="1"/>
      <c r="J240" s="16">
        <v>366</v>
      </c>
      <c r="K240" s="106" t="str">
        <f>IF(Mängud!E167="","",Mängud!E167)</f>
        <v>Mart Vaarpu</v>
      </c>
      <c r="L240" s="106"/>
      <c r="M240" s="106"/>
      <c r="N240" s="1"/>
      <c r="O240" s="1"/>
      <c r="P240" s="16">
        <v>423</v>
      </c>
      <c r="Q240" s="111" t="str">
        <f>IF(Mängud!E224="","",Mängud!E224)</f>
        <v>Katrin-riina Hanson</v>
      </c>
      <c r="R240" s="111"/>
      <c r="S240" s="111"/>
      <c r="T240" s="19"/>
      <c r="U240" s="1"/>
    </row>
    <row r="241" spans="1:21" ht="12.75">
      <c r="A241" s="10">
        <v>-206</v>
      </c>
      <c r="B241" s="122" t="str">
        <f>IF(Plussring!E27="","",IF(Plussring!E27=Plussring!B26,Plussring!B28,Plussring!B26))</f>
        <v>Bye Bye</v>
      </c>
      <c r="C241" s="122"/>
      <c r="D241" s="122"/>
      <c r="E241" s="14"/>
      <c r="F241" s="15" t="str">
        <f>IF(Mängud!F92="","",(Mängud!F92))</f>
        <v>w.o.</v>
      </c>
      <c r="G241" s="13"/>
      <c r="H241" s="1"/>
      <c r="I241" s="1"/>
      <c r="J241" s="16"/>
      <c r="K241" s="14"/>
      <c r="L241" s="15" t="str">
        <f>IF(Mängud!F167="","",Mängud!F167)</f>
        <v>3:0</v>
      </c>
      <c r="M241" s="1"/>
      <c r="N241" s="1"/>
      <c r="O241" s="1"/>
      <c r="P241" s="16"/>
      <c r="Q241" s="14"/>
      <c r="R241" s="15" t="str">
        <f>IF(Mängud!F224="","",Mängud!F224)</f>
        <v>3:0</v>
      </c>
      <c r="S241" s="17"/>
      <c r="T241" s="19"/>
      <c r="U241" s="1"/>
    </row>
    <row r="242" spans="1:21" ht="12.75">
      <c r="A242" s="1"/>
      <c r="B242" s="1"/>
      <c r="C242" s="1"/>
      <c r="D242" s="1"/>
      <c r="E242" s="1"/>
      <c r="F242" s="1"/>
      <c r="G242" s="16">
        <v>326</v>
      </c>
      <c r="H242" s="111" t="str">
        <f>IF(Mängud!E127="","",Mängud!E127)</f>
        <v>Enrico Kozintsev</v>
      </c>
      <c r="I242" s="111"/>
      <c r="J242" s="111"/>
      <c r="K242" s="31"/>
      <c r="L242" s="1"/>
      <c r="M242" s="1"/>
      <c r="N242" s="1"/>
      <c r="O242" s="1"/>
      <c r="P242" s="16"/>
      <c r="Q242" s="1"/>
      <c r="R242" s="1"/>
      <c r="S242" s="19"/>
      <c r="T242" s="19"/>
      <c r="U242" s="1"/>
    </row>
    <row r="243" spans="1:21" ht="12.75">
      <c r="A243" s="10">
        <v>-260</v>
      </c>
      <c r="B243" s="107" t="str">
        <f>IF(Plussring!H115="","",IF(Plussring!H115=Plussring!E114,Plussring!E116,Plussring!E114))</f>
        <v>Ellen Vahter</v>
      </c>
      <c r="C243" s="107"/>
      <c r="D243" s="107"/>
      <c r="E243" s="1"/>
      <c r="F243" s="1"/>
      <c r="G243" s="16"/>
      <c r="H243" s="14"/>
      <c r="I243" s="15" t="str">
        <f>IF(Mängud!F127="","",Mängud!F127)</f>
        <v>3:0</v>
      </c>
      <c r="J243" s="17"/>
      <c r="K243" s="19"/>
      <c r="L243" s="1"/>
      <c r="M243" s="1"/>
      <c r="N243" s="1"/>
      <c r="O243" s="1"/>
      <c r="P243" s="16"/>
      <c r="Q243" s="1"/>
      <c r="R243" s="1"/>
      <c r="S243" s="19"/>
      <c r="T243" s="19"/>
      <c r="U243" s="1"/>
    </row>
    <row r="244" spans="1:21" ht="12.75">
      <c r="A244" s="1"/>
      <c r="B244" s="1"/>
      <c r="C244" s="1"/>
      <c r="D244" s="13">
        <v>292</v>
      </c>
      <c r="E244" s="106" t="str">
        <f>IF(Mängud!E93="","",Mängud!E93)</f>
        <v>Ellen Vahter</v>
      </c>
      <c r="F244" s="106"/>
      <c r="G244" s="106"/>
      <c r="H244" s="1"/>
      <c r="I244" s="1"/>
      <c r="J244" s="1"/>
      <c r="K244" s="1"/>
      <c r="L244" s="1"/>
      <c r="M244" s="10">
        <v>-374</v>
      </c>
      <c r="N244" s="122" t="str">
        <f>IF(Plussring!N93="","",IF(Plussring!N93=Plussring!K89,Plussring!K97,Plussring!K89))</f>
        <v>Katrin-riina Hanson</v>
      </c>
      <c r="O244" s="122"/>
      <c r="P244" s="122"/>
      <c r="Q244" s="1"/>
      <c r="R244" s="1"/>
      <c r="S244" s="19"/>
      <c r="T244" s="19"/>
      <c r="U244" s="1"/>
    </row>
    <row r="245" spans="1:21" ht="12.75">
      <c r="A245" s="10">
        <v>-205</v>
      </c>
      <c r="B245" s="122" t="str">
        <f>IF(Plussring!E23="","",IF(Plussring!E23=Plussring!B22,Plussring!B24,Plussring!B22))</f>
        <v>Anna maria Hanson</v>
      </c>
      <c r="C245" s="122"/>
      <c r="D245" s="122"/>
      <c r="E245" s="14"/>
      <c r="F245" s="15" t="str">
        <f>IF(Mängud!F93="","",(Mängud!F93))</f>
        <v>3:1</v>
      </c>
      <c r="G245" s="1"/>
      <c r="H245" s="1"/>
      <c r="I245" s="1"/>
      <c r="J245" s="1"/>
      <c r="K245" s="1"/>
      <c r="L245" s="1"/>
      <c r="M245" s="1"/>
      <c r="N245" s="1"/>
      <c r="O245" s="1"/>
      <c r="P245" s="17"/>
      <c r="Q245" s="1"/>
      <c r="R245" s="1"/>
      <c r="S245" s="19"/>
      <c r="T245" s="19"/>
      <c r="U245" s="1"/>
    </row>
    <row r="246" spans="1:21" ht="12.75">
      <c r="A246" s="1"/>
      <c r="B246" s="1"/>
      <c r="C246" s="1"/>
      <c r="D246" s="1"/>
      <c r="E246" s="1"/>
      <c r="F246" s="1"/>
      <c r="G246" s="10">
        <v>-303</v>
      </c>
      <c r="H246" s="107" t="str">
        <f>IF(Plussring!K56="","",IF(Plussring!K56=Plussring!H54,Plussring!H58,Plussring!H54))</f>
        <v>Väino Nüüd</v>
      </c>
      <c r="I246" s="107"/>
      <c r="J246" s="107"/>
      <c r="K246" s="1"/>
      <c r="L246" s="1"/>
      <c r="M246" s="1"/>
      <c r="N246" s="1"/>
      <c r="O246" s="1"/>
      <c r="P246" s="1"/>
      <c r="Q246" s="1"/>
      <c r="R246" s="1"/>
      <c r="S246" s="19"/>
      <c r="T246" s="19"/>
      <c r="U246" s="1"/>
    </row>
    <row r="247" spans="1:21" ht="12.75">
      <c r="A247" s="10">
        <v>-261</v>
      </c>
      <c r="B247" s="107" t="str">
        <f>IF(Plussring!H119="","",IF(Plussring!H119=Plussring!E118,Plussring!E120,Plussring!E118))</f>
        <v>Margo Merigan</v>
      </c>
      <c r="C247" s="107"/>
      <c r="D247" s="107"/>
      <c r="E247" s="1"/>
      <c r="F247" s="1"/>
      <c r="G247" s="1"/>
      <c r="H247" s="1"/>
      <c r="I247" s="1"/>
      <c r="J247" s="13"/>
      <c r="K247" s="1"/>
      <c r="L247" s="32"/>
      <c r="M247" s="1"/>
      <c r="N247" s="1"/>
      <c r="O247" s="1"/>
      <c r="P247" s="1"/>
      <c r="Q247" s="1"/>
      <c r="R247" s="1"/>
      <c r="S247" s="19"/>
      <c r="T247" s="19"/>
      <c r="U247" s="1"/>
    </row>
    <row r="248" spans="1:21" ht="12.75">
      <c r="A248" s="1"/>
      <c r="B248" s="1"/>
      <c r="C248" s="1"/>
      <c r="D248" s="13">
        <v>293</v>
      </c>
      <c r="E248" s="111" t="str">
        <f>IF(Mängud!E94="","",Mängud!E94)</f>
        <v>Margo Merigan</v>
      </c>
      <c r="F248" s="111"/>
      <c r="G248" s="111"/>
      <c r="H248" s="1"/>
      <c r="I248" s="1"/>
      <c r="J248" s="16">
        <v>367</v>
      </c>
      <c r="K248" s="111" t="str">
        <f>IF(Mängud!E168="","",Mängud!E168)</f>
        <v>Väino Nüüd</v>
      </c>
      <c r="L248" s="111"/>
      <c r="M248" s="111"/>
      <c r="N248" s="1"/>
      <c r="O248" s="1"/>
      <c r="P248" s="33"/>
      <c r="Q248" s="1"/>
      <c r="S248" s="19"/>
      <c r="T248" s="19"/>
      <c r="U248" s="1"/>
    </row>
    <row r="249" spans="1:21" ht="12.75">
      <c r="A249" s="10">
        <v>-204</v>
      </c>
      <c r="B249" s="122" t="str">
        <f>IF(Plussring!E19="","",IF(Plussring!E19=Plussring!B18,Plussring!B20,Plussring!B18))</f>
        <v>Jako Lill</v>
      </c>
      <c r="C249" s="122"/>
      <c r="D249" s="122"/>
      <c r="E249" s="14"/>
      <c r="F249" s="15" t="str">
        <f>IF(Mängud!F94="","",(Mängud!F94))</f>
        <v>3:0</v>
      </c>
      <c r="G249" s="13"/>
      <c r="H249" s="1"/>
      <c r="I249" s="1"/>
      <c r="J249" s="16"/>
      <c r="K249" s="14"/>
      <c r="L249" s="15" t="str">
        <f>IF(Mängud!F168="","",Mängud!F168)</f>
        <v>3:0</v>
      </c>
      <c r="M249" s="13"/>
      <c r="N249" s="1"/>
      <c r="O249" s="1"/>
      <c r="P249" s="1"/>
      <c r="Q249" s="14"/>
      <c r="R249" s="15"/>
      <c r="S249" s="19"/>
      <c r="T249" s="19"/>
      <c r="U249" s="1"/>
    </row>
    <row r="250" spans="1:21" ht="12.75">
      <c r="A250" s="1"/>
      <c r="B250" s="1"/>
      <c r="C250" s="1"/>
      <c r="D250" s="1"/>
      <c r="E250" s="1"/>
      <c r="F250" s="1"/>
      <c r="G250" s="16">
        <v>327</v>
      </c>
      <c r="H250" s="106" t="str">
        <f>IF(Mängud!E128="","",Mängud!E128)</f>
        <v>Reet Kullerkupp</v>
      </c>
      <c r="I250" s="106"/>
      <c r="J250" s="106"/>
      <c r="K250" s="1"/>
      <c r="L250" s="1"/>
      <c r="M250" s="16"/>
      <c r="N250" s="1"/>
      <c r="O250" s="1"/>
      <c r="P250" s="1"/>
      <c r="Q250" s="1"/>
      <c r="R250" s="1"/>
      <c r="S250" s="19"/>
      <c r="T250" s="19"/>
      <c r="U250" s="1"/>
    </row>
    <row r="251" spans="1:21" ht="12.75">
      <c r="A251" s="10">
        <v>-262</v>
      </c>
      <c r="B251" s="107" t="str">
        <f>IF(Plussring!H123="","",IF(Plussring!H123=Plussring!E122,Plussring!E124,Plussring!E122))</f>
        <v>Reet Kullerkupp</v>
      </c>
      <c r="C251" s="107"/>
      <c r="D251" s="107"/>
      <c r="E251" s="1"/>
      <c r="F251" s="1"/>
      <c r="G251" s="16"/>
      <c r="H251" s="14"/>
      <c r="I251" s="15" t="str">
        <f>IF(Mängud!F128="","",Mängud!F128)</f>
        <v>3:1</v>
      </c>
      <c r="J251" s="1"/>
      <c r="K251" s="1"/>
      <c r="L251" s="1"/>
      <c r="M251" s="16"/>
      <c r="N251" s="1"/>
      <c r="O251" s="1"/>
      <c r="P251" s="1"/>
      <c r="Q251" s="1"/>
      <c r="R251" s="1"/>
      <c r="S251" s="19"/>
      <c r="T251" s="19"/>
      <c r="U251" s="1"/>
    </row>
    <row r="252" spans="1:21" ht="12.75">
      <c r="A252" s="1"/>
      <c r="B252" s="1"/>
      <c r="C252" s="1"/>
      <c r="D252" s="13">
        <v>294</v>
      </c>
      <c r="E252" s="106" t="str">
        <f>IF(Mängud!E95="","",Mängud!E95)</f>
        <v>Reet Kullerkupp</v>
      </c>
      <c r="F252" s="106"/>
      <c r="G252" s="106"/>
      <c r="H252" s="1"/>
      <c r="I252" s="1"/>
      <c r="J252" s="1"/>
      <c r="K252" s="1"/>
      <c r="L252" s="1"/>
      <c r="M252" s="16">
        <v>400</v>
      </c>
      <c r="N252" s="111" t="str">
        <f>IF(Mängud!E201="","",Mängud!E201)</f>
        <v>Väino Nüüd</v>
      </c>
      <c r="O252" s="111"/>
      <c r="P252" s="111"/>
      <c r="Q252" s="1"/>
      <c r="R252" s="1"/>
      <c r="S252" s="19"/>
      <c r="T252" s="19"/>
      <c r="U252" s="1"/>
    </row>
    <row r="253" spans="1:21" ht="12.75">
      <c r="A253" s="10">
        <v>-203</v>
      </c>
      <c r="B253" s="122" t="str">
        <f>IF(Plussring!E15="","",IF(Plussring!E15=Plussring!B14,Plussring!B16,Plussring!B14))</f>
        <v>Sara Ponnin</v>
      </c>
      <c r="C253" s="122"/>
      <c r="D253" s="122"/>
      <c r="E253" s="14"/>
      <c r="F253" s="15" t="str">
        <f>IF(Mängud!F95="","",(Mängud!F95))</f>
        <v>3:0</v>
      </c>
      <c r="G253" s="1"/>
      <c r="H253" s="1"/>
      <c r="I253" s="1"/>
      <c r="J253" s="1"/>
      <c r="K253" s="1"/>
      <c r="L253" s="1"/>
      <c r="M253" s="16"/>
      <c r="N253" s="14"/>
      <c r="O253" s="15" t="str">
        <f>IF(Mängud!F201="","",Mängud!F201)</f>
        <v>3:2</v>
      </c>
      <c r="P253" s="13"/>
      <c r="Q253" s="1"/>
      <c r="R253" s="1"/>
      <c r="S253" s="19"/>
      <c r="T253" s="19"/>
      <c r="U253" s="1"/>
    </row>
    <row r="254" spans="1:21" ht="12.75">
      <c r="A254" s="1"/>
      <c r="B254" s="1"/>
      <c r="C254" s="1"/>
      <c r="D254" s="1"/>
      <c r="E254" s="1"/>
      <c r="F254" s="1"/>
      <c r="G254" s="10">
        <v>-304</v>
      </c>
      <c r="H254" s="107" t="str">
        <f>IF(Plussring!K64="","",IF(Plussring!K64=Plussring!H62,Plussring!H66,Plussring!H62))</f>
        <v>Alvar Oviir</v>
      </c>
      <c r="I254" s="107"/>
      <c r="J254" s="107"/>
      <c r="K254" s="1"/>
      <c r="L254" s="1"/>
      <c r="M254" s="16"/>
      <c r="N254" s="1"/>
      <c r="O254" s="1"/>
      <c r="P254" s="16"/>
      <c r="Q254" s="1"/>
      <c r="R254" s="1"/>
      <c r="S254" s="19"/>
      <c r="T254" s="19"/>
      <c r="U254" s="1"/>
    </row>
    <row r="255" spans="1:21" ht="12.75">
      <c r="A255" s="10">
        <v>-263</v>
      </c>
      <c r="B255" s="107" t="str">
        <f>IF(Plussring!H127="","",IF(Plussring!H127=Plussring!E126,Plussring!E128,Plussring!E126))</f>
        <v>Sten Toomla</v>
      </c>
      <c r="C255" s="107"/>
      <c r="D255" s="107"/>
      <c r="E255" s="1"/>
      <c r="F255" s="1"/>
      <c r="G255" s="1"/>
      <c r="H255" s="1"/>
      <c r="I255" s="1"/>
      <c r="J255" s="13"/>
      <c r="K255" s="1"/>
      <c r="L255" s="1"/>
      <c r="M255" s="16"/>
      <c r="N255" s="1"/>
      <c r="O255" s="1"/>
      <c r="P255" s="16"/>
      <c r="Q255" s="1"/>
      <c r="R255" s="1"/>
      <c r="S255" s="19"/>
      <c r="T255" s="19"/>
      <c r="U255" s="1"/>
    </row>
    <row r="256" spans="1:21" ht="12.75">
      <c r="A256" s="1"/>
      <c r="B256" s="1"/>
      <c r="C256" s="1"/>
      <c r="D256" s="13">
        <v>295</v>
      </c>
      <c r="E256" s="111" t="str">
        <f>IF(Mängud!E96="","",Mängud!E96)</f>
        <v>Sten Toomla</v>
      </c>
      <c r="F256" s="111"/>
      <c r="G256" s="111"/>
      <c r="H256" s="1"/>
      <c r="I256" s="1"/>
      <c r="J256" s="16">
        <v>368</v>
      </c>
      <c r="K256" s="106" t="str">
        <f>IF(Mängud!E169="","",Mängud!E169)</f>
        <v>Alvar Oviir</v>
      </c>
      <c r="L256" s="106"/>
      <c r="M256" s="106"/>
      <c r="N256" s="1"/>
      <c r="O256" s="1"/>
      <c r="P256" s="16">
        <v>424</v>
      </c>
      <c r="Q256" s="111" t="str">
        <f>IF(Mängud!E225="","",Mängud!E225)</f>
        <v>Veiko Ristissaar</v>
      </c>
      <c r="R256" s="111"/>
      <c r="S256" s="111"/>
      <c r="T256" s="19"/>
      <c r="U256" s="1"/>
    </row>
    <row r="257" spans="1:21" ht="12.75">
      <c r="A257" s="10">
        <v>-202</v>
      </c>
      <c r="B257" s="122" t="str">
        <f>IF(Plussring!E11="","",IF(Plussring!E11=Plussring!B10,Plussring!B12,Plussring!B10))</f>
        <v>Bye Bye</v>
      </c>
      <c r="C257" s="122"/>
      <c r="D257" s="122"/>
      <c r="E257" s="14"/>
      <c r="F257" s="15" t="str">
        <f>IF(Mängud!F96="","",(Mängud!F96))</f>
        <v>w.o.</v>
      </c>
      <c r="G257" s="13"/>
      <c r="H257" s="1"/>
      <c r="I257" s="1"/>
      <c r="J257" s="16"/>
      <c r="K257" s="14"/>
      <c r="L257" s="15" t="str">
        <f>IF(Mängud!F169="","",Mängud!F169)</f>
        <v>3:1</v>
      </c>
      <c r="M257" s="1"/>
      <c r="N257" s="1"/>
      <c r="O257" s="1"/>
      <c r="P257" s="16"/>
      <c r="Q257" s="14"/>
      <c r="R257" s="3" t="str">
        <f>IF(Mängud!F225="","",Mängud!F225)</f>
        <v>3:0</v>
      </c>
      <c r="S257" s="1"/>
      <c r="T257" s="19"/>
      <c r="U257" s="1"/>
    </row>
    <row r="258" spans="1:21" ht="12.75">
      <c r="A258" s="1"/>
      <c r="B258" s="1"/>
      <c r="C258" s="1"/>
      <c r="D258" s="1"/>
      <c r="E258" s="1"/>
      <c r="F258" s="1"/>
      <c r="G258" s="16">
        <v>328</v>
      </c>
      <c r="H258" s="111" t="str">
        <f>IF(Mängud!E129="","",Mängud!E129)</f>
        <v>Sten Toomla</v>
      </c>
      <c r="I258" s="111"/>
      <c r="J258" s="111"/>
      <c r="K258" s="31"/>
      <c r="L258" s="1"/>
      <c r="M258" s="1"/>
      <c r="N258" s="1"/>
      <c r="O258" s="1"/>
      <c r="P258" s="16"/>
      <c r="Q258" s="1"/>
      <c r="R258" s="1"/>
      <c r="S258" s="1"/>
      <c r="T258" s="19"/>
      <c r="U258" s="1"/>
    </row>
    <row r="259" spans="1:21" ht="12.75">
      <c r="A259" s="10">
        <v>-264</v>
      </c>
      <c r="B259" s="107" t="str">
        <f>IF(Plussring!H131="","",IF(Plussring!H131=Plussring!E130,Plussring!E132,Plussring!E130))</f>
        <v>Neverly Lukas</v>
      </c>
      <c r="C259" s="107"/>
      <c r="D259" s="107"/>
      <c r="E259" s="1"/>
      <c r="F259" s="1"/>
      <c r="G259" s="16"/>
      <c r="H259" s="14"/>
      <c r="I259" s="15" t="str">
        <f>IF(Mängud!F129="","",Mängud!F129)</f>
        <v>3:0</v>
      </c>
      <c r="J259" s="17"/>
      <c r="K259" s="19"/>
      <c r="L259" s="1"/>
      <c r="M259" s="1"/>
      <c r="N259" s="1"/>
      <c r="O259" s="1"/>
      <c r="P259" s="16"/>
      <c r="Q259" s="1"/>
      <c r="R259" s="1"/>
      <c r="S259" s="1"/>
      <c r="T259" s="19"/>
      <c r="U259" s="1"/>
    </row>
    <row r="260" spans="1:21" ht="12.75">
      <c r="A260" s="1"/>
      <c r="B260" s="17"/>
      <c r="C260" s="17"/>
      <c r="D260" s="13">
        <v>296</v>
      </c>
      <c r="E260" s="106" t="str">
        <f>IF(Mängud!E97="","",Mängud!E97)</f>
        <v>Neverly Lukas</v>
      </c>
      <c r="F260" s="106"/>
      <c r="G260" s="106"/>
      <c r="H260" s="1"/>
      <c r="I260" s="1"/>
      <c r="J260" s="1"/>
      <c r="K260" s="1"/>
      <c r="L260" s="1"/>
      <c r="M260" s="10">
        <v>-373</v>
      </c>
      <c r="N260" s="122" t="str">
        <f>IF(Plussring!N77="","",IF(Plussring!N77=Plussring!K73,Plussring!K81,Plussring!K73))</f>
        <v>Veiko Ristissaar</v>
      </c>
      <c r="O260" s="122"/>
      <c r="P260" s="122"/>
      <c r="Q260" s="1"/>
      <c r="R260" s="1"/>
      <c r="S260" s="1"/>
      <c r="T260" s="19"/>
      <c r="U260" s="1"/>
    </row>
    <row r="261" spans="1:21" ht="12.75">
      <c r="A261" s="10">
        <v>-201</v>
      </c>
      <c r="B261" s="122" t="str">
        <f>IF(Plussring!E7="","",IF(Plussring!E7=Plussring!B6,Plussring!B8,Plussring!B6))</f>
        <v>Egle Hiius</v>
      </c>
      <c r="C261" s="122"/>
      <c r="D261" s="122"/>
      <c r="E261" s="14"/>
      <c r="F261" s="15" t="str">
        <f>IF(Mängud!F97="","",(Mängud!F97))</f>
        <v>3:1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9"/>
      <c r="U261" s="1"/>
    </row>
    <row r="262" ht="12.75">
      <c r="T262" s="5"/>
    </row>
    <row r="263" spans="1:20" ht="12.75">
      <c r="A263" s="19">
        <v>417</v>
      </c>
      <c r="B263" s="107" t="str">
        <f>IF(Mängud!E218="","",Mängud!E218)</f>
        <v>Heino Kruusement</v>
      </c>
      <c r="C263" s="107"/>
      <c r="D263" s="107"/>
      <c r="T263" s="5"/>
    </row>
    <row r="264" spans="2:20" ht="12.75">
      <c r="B264" s="34"/>
      <c r="C264" s="34"/>
      <c r="D264" s="16">
        <v>445</v>
      </c>
      <c r="E264" s="111" t="str">
        <f>IF(Mängud!E246="","",Mängud!E246)</f>
        <v>Heino Kruusement</v>
      </c>
      <c r="F264" s="111"/>
      <c r="G264" s="111"/>
      <c r="T264" s="5"/>
    </row>
    <row r="265" spans="1:20" ht="12.75">
      <c r="A265" s="19">
        <v>418</v>
      </c>
      <c r="B265" s="122" t="str">
        <f>IF(Mängud!E219="","",Mängud!E219)</f>
        <v>Lauri Ulla</v>
      </c>
      <c r="C265" s="122"/>
      <c r="D265" s="122"/>
      <c r="F265" s="15" t="str">
        <f>IF(Mängud!F246="","",Mängud!F246)</f>
        <v>3:0</v>
      </c>
      <c r="G265" s="35"/>
      <c r="T265" s="5"/>
    </row>
    <row r="266" spans="1:20" ht="12.75">
      <c r="A266" s="19"/>
      <c r="B266" s="27"/>
      <c r="C266" s="27"/>
      <c r="D266" s="27"/>
      <c r="F266" s="15"/>
      <c r="G266" s="16">
        <v>469</v>
      </c>
      <c r="H266" s="111" t="str">
        <f>IF(Mängud!E270="","",Mängud!E270)</f>
        <v>Urmas Sinisalu</v>
      </c>
      <c r="I266" s="111"/>
      <c r="J266" s="111"/>
      <c r="T266" s="5"/>
    </row>
    <row r="267" spans="1:20" ht="12.75">
      <c r="A267" s="19"/>
      <c r="B267" s="27"/>
      <c r="C267" s="27"/>
      <c r="D267" s="27"/>
      <c r="F267" s="15"/>
      <c r="G267" s="36"/>
      <c r="H267" s="34"/>
      <c r="I267" s="37" t="str">
        <f>IF(Mängud!F270="","",Mängud!F270)</f>
        <v>3:2</v>
      </c>
      <c r="J267" s="35"/>
      <c r="T267" s="5"/>
    </row>
    <row r="268" spans="1:20" ht="12.75">
      <c r="A268" s="19"/>
      <c r="B268" s="27"/>
      <c r="C268" s="27"/>
      <c r="D268" s="10">
        <v>-428</v>
      </c>
      <c r="E268" s="122" t="str">
        <f>IF(Plussring!Q117="","",IF(Plussring!Q117=Plussring!N109,Plussring!N125,Plussring!N109))</f>
        <v>Urmas Sinisalu</v>
      </c>
      <c r="F268" s="122"/>
      <c r="G268" s="122"/>
      <c r="H268" s="5"/>
      <c r="I268" s="5"/>
      <c r="J268" s="36"/>
      <c r="T268" s="5"/>
    </row>
    <row r="269" spans="1:20" ht="12.75">
      <c r="A269" s="19"/>
      <c r="B269" s="27"/>
      <c r="C269" s="27"/>
      <c r="D269" s="10"/>
      <c r="E269" s="27"/>
      <c r="F269" s="27"/>
      <c r="G269" s="27"/>
      <c r="H269" s="5"/>
      <c r="I269" s="5"/>
      <c r="J269" s="36"/>
      <c r="T269" s="5"/>
    </row>
    <row r="270" spans="1:20" ht="12.75">
      <c r="A270" s="19"/>
      <c r="B270" s="27"/>
      <c r="C270" s="27"/>
      <c r="D270" s="27"/>
      <c r="F270" s="15"/>
      <c r="H270" s="5"/>
      <c r="I270" s="5"/>
      <c r="J270" s="16">
        <v>495</v>
      </c>
      <c r="K270" s="111" t="str">
        <f>IF(Mängud!E296="","",Mängud!E296)</f>
        <v>Andres Somer</v>
      </c>
      <c r="L270" s="111"/>
      <c r="M270" s="111"/>
      <c r="N270" s="19" t="s">
        <v>21</v>
      </c>
      <c r="T270" s="5"/>
    </row>
    <row r="271" spans="1:20" ht="12.75">
      <c r="A271" s="19">
        <v>419</v>
      </c>
      <c r="B271" s="107" t="str">
        <f>IF(Mängud!E220="","",Mängud!E220)</f>
        <v>Aimar Välja</v>
      </c>
      <c r="C271" s="107"/>
      <c r="D271" s="107"/>
      <c r="H271" s="5"/>
      <c r="I271" s="5"/>
      <c r="J271" s="36"/>
      <c r="K271" s="19"/>
      <c r="L271" s="3" t="str">
        <f>IF(Mängud!F296="","",Mängud!F296)</f>
        <v>3:2</v>
      </c>
      <c r="M271" s="1"/>
      <c r="T271" s="5"/>
    </row>
    <row r="272" spans="3:20" ht="12.75">
      <c r="C272" s="38"/>
      <c r="D272" s="38">
        <v>446</v>
      </c>
      <c r="E272" s="111" t="str">
        <f>IF(Mängud!E247="","",Mängud!E247)</f>
        <v>Aimar Välja</v>
      </c>
      <c r="F272" s="111"/>
      <c r="G272" s="111"/>
      <c r="H272" s="5"/>
      <c r="I272" s="5"/>
      <c r="J272" s="36"/>
      <c r="T272" s="5"/>
    </row>
    <row r="273" spans="1:20" ht="12.75">
      <c r="A273" s="19">
        <v>420</v>
      </c>
      <c r="B273" s="122" t="str">
        <f>IF(Mängud!E221="","",Mängud!E221)</f>
        <v>Keit Reinsalu</v>
      </c>
      <c r="C273" s="122"/>
      <c r="D273" s="122"/>
      <c r="E273" s="34"/>
      <c r="F273" s="37" t="str">
        <f>IF(Mängud!F247="","",Mängud!F247)</f>
        <v>3:1</v>
      </c>
      <c r="G273" s="35"/>
      <c r="H273" s="5"/>
      <c r="I273" s="5"/>
      <c r="J273" s="36"/>
      <c r="T273" s="5"/>
    </row>
    <row r="274" spans="1:20" ht="12.75">
      <c r="A274" s="19"/>
      <c r="B274" s="27"/>
      <c r="C274" s="27"/>
      <c r="D274" s="27"/>
      <c r="E274" s="5"/>
      <c r="F274" s="5"/>
      <c r="G274" s="16">
        <v>470</v>
      </c>
      <c r="H274" s="106" t="str">
        <f>IF(Mängud!E271="","",Mängud!E271)</f>
        <v>Andres Somer</v>
      </c>
      <c r="I274" s="106"/>
      <c r="J274" s="106"/>
      <c r="K274" s="5"/>
      <c r="T274" s="5"/>
    </row>
    <row r="275" spans="1:20" ht="12.75">
      <c r="A275" s="19"/>
      <c r="B275" s="27"/>
      <c r="C275" s="27"/>
      <c r="D275" s="27"/>
      <c r="E275" s="5"/>
      <c r="F275" s="5"/>
      <c r="G275" s="36"/>
      <c r="H275" s="1"/>
      <c r="I275" s="3" t="str">
        <f>IF(Mängud!F271="","",Mängud!F271)</f>
        <v>3:0</v>
      </c>
      <c r="J275" s="1"/>
      <c r="T275" s="5"/>
    </row>
    <row r="276" spans="1:20" ht="12.75">
      <c r="A276" s="19"/>
      <c r="B276" s="27"/>
      <c r="C276" s="27"/>
      <c r="D276" s="18">
        <v>-427</v>
      </c>
      <c r="E276" s="122" t="str">
        <f>IF(Plussring!Q85="","",IF(Plussring!Q85=Plussring!N77,Plussring!N93,Plussring!N77))</f>
        <v>Andres Somer</v>
      </c>
      <c r="F276" s="122"/>
      <c r="G276" s="122"/>
      <c r="T276" s="5"/>
    </row>
    <row r="277" spans="1:20" ht="12.75">
      <c r="A277" s="19"/>
      <c r="T277" s="5"/>
    </row>
    <row r="278" spans="1:20" ht="12.75">
      <c r="A278" s="19">
        <v>421</v>
      </c>
      <c r="B278" s="107" t="str">
        <f>IF(Mängud!E222="","",Mängud!E222)</f>
        <v>Imre Korsen</v>
      </c>
      <c r="C278" s="107"/>
      <c r="D278" s="107"/>
      <c r="E278" s="5"/>
      <c r="T278" s="5"/>
    </row>
    <row r="279" spans="2:20" ht="12.75">
      <c r="B279" s="34"/>
      <c r="C279" s="34"/>
      <c r="D279" s="39">
        <v>447</v>
      </c>
      <c r="E279" s="111" t="str">
        <f>IF(Mängud!E248="","",Mängud!E248)</f>
        <v>Taavi Raidmets</v>
      </c>
      <c r="F279" s="111"/>
      <c r="G279" s="111"/>
      <c r="T279" s="5"/>
    </row>
    <row r="280" spans="1:20" ht="12.75">
      <c r="A280" s="19">
        <v>422</v>
      </c>
      <c r="B280" s="122" t="str">
        <f>IF(Mängud!E223="","",Mängud!E223)</f>
        <v>Taavi Raidmets</v>
      </c>
      <c r="C280" s="122"/>
      <c r="D280" s="122"/>
      <c r="E280" s="34"/>
      <c r="F280" s="40" t="str">
        <f>IF(Mängud!F248="","",Mängud!F248)</f>
        <v>3:0</v>
      </c>
      <c r="G280" s="35"/>
      <c r="T280" s="5"/>
    </row>
    <row r="281" spans="1:20" ht="12.75">
      <c r="A281" s="19"/>
      <c r="E281" s="5"/>
      <c r="F281" s="5"/>
      <c r="G281" s="16">
        <v>471</v>
      </c>
      <c r="H281" s="111" t="str">
        <f>IF(Mängud!E272="","",Mängud!E272)</f>
        <v>Taavi Raidmets</v>
      </c>
      <c r="I281" s="111"/>
      <c r="J281" s="111"/>
      <c r="T281" s="5"/>
    </row>
    <row r="282" spans="1:20" ht="12.75">
      <c r="A282" s="19"/>
      <c r="E282" s="5"/>
      <c r="F282" s="5"/>
      <c r="G282" s="36"/>
      <c r="H282" s="17"/>
      <c r="I282" s="37" t="str">
        <f>IF(Mängud!F272="","",Mängud!F272)</f>
        <v>3:2</v>
      </c>
      <c r="J282" s="13"/>
      <c r="T282" s="5"/>
    </row>
    <row r="283" spans="1:20" ht="12.75">
      <c r="A283" s="19"/>
      <c r="D283" s="10">
        <v>-426</v>
      </c>
      <c r="E283" s="122" t="str">
        <f>IF(Plussring!Q52="","",IF(Plussring!Q52=Plussring!N44,Plussring!N60,Plussring!N44))</f>
        <v>Vladyslav Rybachok</v>
      </c>
      <c r="F283" s="122"/>
      <c r="G283" s="122"/>
      <c r="H283" s="5"/>
      <c r="I283" s="5"/>
      <c r="J283" s="36"/>
      <c r="T283" s="5"/>
    </row>
    <row r="284" spans="1:20" ht="12.75">
      <c r="A284" s="19"/>
      <c r="D284" s="10"/>
      <c r="E284" s="27"/>
      <c r="F284" s="27"/>
      <c r="G284" s="27"/>
      <c r="H284" s="5"/>
      <c r="I284" s="5"/>
      <c r="J284" s="36"/>
      <c r="T284" s="5"/>
    </row>
    <row r="285" spans="1:20" ht="12.75">
      <c r="A285" s="19"/>
      <c r="H285" s="5"/>
      <c r="I285" s="5"/>
      <c r="J285" s="16">
        <v>496</v>
      </c>
      <c r="K285" s="111" t="str">
        <f>IF(Mängud!E297="","",Mängud!E297)</f>
        <v>Taavi Raidmets</v>
      </c>
      <c r="L285" s="111"/>
      <c r="M285" s="111"/>
      <c r="N285" s="19" t="s">
        <v>21</v>
      </c>
      <c r="T285" s="5"/>
    </row>
    <row r="286" spans="1:20" ht="12.75">
      <c r="A286" s="19">
        <v>423</v>
      </c>
      <c r="B286" s="107" t="str">
        <f>IF(Mängud!E224="","",Mängud!E224)</f>
        <v>Katrin-riina Hanson</v>
      </c>
      <c r="C286" s="107"/>
      <c r="D286" s="107"/>
      <c r="E286" s="5"/>
      <c r="H286" s="5"/>
      <c r="I286" s="5"/>
      <c r="J286" s="36"/>
      <c r="K286" s="19"/>
      <c r="L286" s="3" t="str">
        <f>IF(Mängud!F297="","",Mängud!F297)</f>
        <v>3:1</v>
      </c>
      <c r="M286" s="1"/>
      <c r="T286" s="5"/>
    </row>
    <row r="287" spans="2:20" ht="12.75">
      <c r="B287" s="34"/>
      <c r="C287" s="34"/>
      <c r="D287" s="39">
        <v>448</v>
      </c>
      <c r="E287" s="111" t="str">
        <f>IF(Mängud!E249="","",Mängud!E249)</f>
        <v>Veiko Ristissaar</v>
      </c>
      <c r="F287" s="111"/>
      <c r="G287" s="111"/>
      <c r="H287" s="5"/>
      <c r="I287" s="5"/>
      <c r="J287" s="36"/>
      <c r="T287" s="5"/>
    </row>
    <row r="288" spans="1:20" ht="12.75">
      <c r="A288" s="19">
        <v>424</v>
      </c>
      <c r="B288" s="122" t="str">
        <f>IF(Mängud!E225="","",Mängud!E225)</f>
        <v>Veiko Ristissaar</v>
      </c>
      <c r="C288" s="122"/>
      <c r="D288" s="122"/>
      <c r="E288" s="34"/>
      <c r="F288" s="40" t="str">
        <f>IF(Mängud!F249="","",Mängud!F249)</f>
        <v>3:2</v>
      </c>
      <c r="G288" s="35"/>
      <c r="H288" s="5"/>
      <c r="I288" s="5"/>
      <c r="J288" s="36"/>
      <c r="T288" s="5"/>
    </row>
    <row r="289" spans="5:20" ht="12.75">
      <c r="E289" s="5"/>
      <c r="F289" s="5"/>
      <c r="G289" s="16">
        <v>472</v>
      </c>
      <c r="H289" s="106" t="str">
        <f>IF(Mängud!E273="","",Mängud!E273)</f>
        <v>Veiko Ristissaar</v>
      </c>
      <c r="I289" s="106"/>
      <c r="J289" s="106"/>
      <c r="T289" s="5"/>
    </row>
    <row r="290" spans="5:20" ht="12.75">
      <c r="E290" s="5"/>
      <c r="F290" s="5"/>
      <c r="G290" s="36"/>
      <c r="H290" s="1"/>
      <c r="I290" s="3" t="str">
        <f>IF(Mängud!F273="","",Mängud!F273)</f>
        <v>3:2</v>
      </c>
      <c r="J290" s="1"/>
      <c r="T290" s="5"/>
    </row>
    <row r="291" spans="4:20" ht="12.75">
      <c r="D291" s="10">
        <v>-425</v>
      </c>
      <c r="E291" s="122" t="str">
        <f>IF(Plussring!Q20="","",IF(Plussring!Q20=Plussring!N12,Plussring!N28,Plussring!N12))</f>
        <v>Kai Thornbech</v>
      </c>
      <c r="F291" s="122"/>
      <c r="G291" s="122"/>
      <c r="T291" s="5"/>
    </row>
    <row r="292" ht="12.75">
      <c r="T292" s="5"/>
    </row>
    <row r="293" spans="1:21" ht="12.75">
      <c r="A293" s="125" t="s">
        <v>228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1:21" ht="12.75">
      <c r="A294" s="10">
        <v>495</v>
      </c>
      <c r="B294" s="107" t="str">
        <f>Miinusring!K140</f>
        <v>Andres Somer</v>
      </c>
      <c r="C294" s="107"/>
      <c r="D294" s="107"/>
      <c r="E294" s="1"/>
      <c r="F294" s="1"/>
      <c r="G294" s="1"/>
      <c r="H294" s="1"/>
      <c r="I294" s="41"/>
      <c r="J294" s="41"/>
      <c r="K294" s="41"/>
      <c r="L294" s="1"/>
      <c r="U294" s="1"/>
    </row>
    <row r="295" spans="1:21" ht="12.75">
      <c r="A295" s="1"/>
      <c r="B295" s="1"/>
      <c r="C295" s="1"/>
      <c r="D295" s="13">
        <v>517</v>
      </c>
      <c r="E295" s="111" t="str">
        <f>IF(Mängud!E318="","",Mängud!E318)</f>
        <v>Allan Salla</v>
      </c>
      <c r="F295" s="111"/>
      <c r="G295" s="111"/>
      <c r="H295" s="1"/>
      <c r="I295" s="1"/>
      <c r="J295" s="1"/>
      <c r="K295" s="1"/>
      <c r="L295" s="1"/>
      <c r="U295" s="1"/>
    </row>
    <row r="296" spans="1:21" ht="12.75">
      <c r="A296" s="10">
        <v>-477</v>
      </c>
      <c r="B296" s="122" t="str">
        <f>IF(Plussring!Q35="","",IF(Plussring!Q35=Plussring!Q20,Plussring!Q52,Plussring!Q20))</f>
        <v>Allan Salla</v>
      </c>
      <c r="C296" s="122"/>
      <c r="D296" s="122"/>
      <c r="E296" s="14"/>
      <c r="F296" s="15" t="str">
        <f>IF(Mängud!F318="","",Mängud!F318)</f>
        <v>3:0</v>
      </c>
      <c r="G296" s="13"/>
      <c r="H296" s="1"/>
      <c r="I296" s="1"/>
      <c r="J296" s="1"/>
      <c r="K296" s="1"/>
      <c r="L296" s="1"/>
      <c r="U296" s="1"/>
    </row>
    <row r="297" spans="1:21" ht="12.75">
      <c r="A297" s="1"/>
      <c r="B297" s="1"/>
      <c r="C297" s="1"/>
      <c r="D297" s="1"/>
      <c r="E297" s="1"/>
      <c r="F297" s="1"/>
      <c r="G297" s="16">
        <v>566</v>
      </c>
      <c r="H297" s="111" t="str">
        <f>IF(Mängud!E367="","",Mängud!E367)</f>
        <v>Allan Salla</v>
      </c>
      <c r="I297" s="111"/>
      <c r="J297" s="111"/>
      <c r="K297" s="10" t="s">
        <v>27</v>
      </c>
      <c r="L297" s="1"/>
      <c r="U297" s="1"/>
    </row>
    <row r="298" spans="1:21" ht="12.75">
      <c r="A298" s="10">
        <v>496</v>
      </c>
      <c r="B298" s="107" t="str">
        <f>Miinusring!K155</f>
        <v>Taavi Raidmets</v>
      </c>
      <c r="C298" s="107"/>
      <c r="D298" s="107"/>
      <c r="E298" s="1"/>
      <c r="F298" s="1"/>
      <c r="G298" s="16"/>
      <c r="H298" s="14"/>
      <c r="I298" s="15" t="str">
        <f>IF(Mängud!F367="","",Mängud!F367)</f>
        <v>3:2</v>
      </c>
      <c r="J298" s="1"/>
      <c r="K298" s="1"/>
      <c r="L298" s="1"/>
      <c r="U298" s="1"/>
    </row>
    <row r="299" spans="1:21" ht="12.75">
      <c r="A299" s="1"/>
      <c r="B299" s="1"/>
      <c r="C299" s="1"/>
      <c r="D299" s="13">
        <v>518</v>
      </c>
      <c r="E299" s="106" t="str">
        <f>IF(Mängud!E319="","",Mängud!E319)</f>
        <v>Kuido Põder</v>
      </c>
      <c r="F299" s="106"/>
      <c r="G299" s="106"/>
      <c r="H299" s="1"/>
      <c r="I299" s="1"/>
      <c r="J299" s="1"/>
      <c r="K299" s="1"/>
      <c r="L299" s="1"/>
      <c r="M299" s="10">
        <v>-517</v>
      </c>
      <c r="N299" s="107" t="str">
        <f>IF(E295="","",IF(E295=B294,B296,B294))</f>
        <v>Andres Somer</v>
      </c>
      <c r="O299" s="107"/>
      <c r="P299" s="107"/>
      <c r="Q299" s="1"/>
      <c r="R299" s="1"/>
      <c r="S299" s="1"/>
      <c r="T299" s="1"/>
      <c r="U299" s="1"/>
    </row>
    <row r="300" spans="1:21" ht="12.75">
      <c r="A300" s="10">
        <v>-478</v>
      </c>
      <c r="B300" s="122" t="str">
        <f>IF(Plussring!Q100="","",IF(Plussring!Q100=Plussring!Q85,Plussring!Q117,Plussring!Q85))</f>
        <v>Kuido Põder</v>
      </c>
      <c r="C300" s="122"/>
      <c r="D300" s="122"/>
      <c r="E300" s="14"/>
      <c r="F300" s="15" t="str">
        <f>IF(Mängud!F319="","",Mängud!F319)</f>
        <v>3:0</v>
      </c>
      <c r="G300" s="1"/>
      <c r="H300" s="1"/>
      <c r="I300" s="1"/>
      <c r="J300" s="1"/>
      <c r="K300" s="1"/>
      <c r="L300" s="1"/>
      <c r="M300" s="1"/>
      <c r="N300" s="1"/>
      <c r="O300" s="1"/>
      <c r="P300" s="13">
        <v>565</v>
      </c>
      <c r="Q300" s="111" t="str">
        <f>IF(Mängud!E366="","",Mängud!E366)</f>
        <v>Andres Somer</v>
      </c>
      <c r="R300" s="111"/>
      <c r="S300" s="111"/>
      <c r="T300" s="10" t="s">
        <v>26</v>
      </c>
      <c r="U300" s="1"/>
    </row>
    <row r="301" spans="1:21" ht="12.75">
      <c r="A301" s="1"/>
      <c r="B301" s="1"/>
      <c r="C301" s="1"/>
      <c r="D301" s="1"/>
      <c r="E301" s="1"/>
      <c r="F301" s="1"/>
      <c r="G301" s="10">
        <v>-566</v>
      </c>
      <c r="H301" s="107" t="str">
        <f>IF(H297="","",IF(H297=E295,E299,E295))</f>
        <v>Kuido Põder</v>
      </c>
      <c r="I301" s="107"/>
      <c r="J301" s="107"/>
      <c r="K301" s="10" t="s">
        <v>29</v>
      </c>
      <c r="L301" s="1"/>
      <c r="M301" s="10">
        <v>-518</v>
      </c>
      <c r="N301" s="122" t="str">
        <f>IF(E299="","",IF(E299=B298,B300,B298))</f>
        <v>Taavi Raidmets</v>
      </c>
      <c r="O301" s="122"/>
      <c r="P301" s="122"/>
      <c r="Q301" s="14"/>
      <c r="R301" s="15" t="str">
        <f>IF(Mängud!F366="","",Mängud!F366)</f>
        <v>3:0</v>
      </c>
      <c r="S301" s="1"/>
      <c r="T301" s="1"/>
      <c r="U301" s="1"/>
    </row>
    <row r="302" spans="1:21" ht="12.75">
      <c r="A302" s="10">
        <v>-469</v>
      </c>
      <c r="B302" s="107" t="str">
        <f>IF(Miinusring!H136="","",IF(Miinusring!H136=Miinusring!E134,Miinusring!E138,Miinusring!E134))</f>
        <v>Heino Kruusement</v>
      </c>
      <c r="C302" s="107"/>
      <c r="D302" s="10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"/>
      <c r="B303" s="1"/>
      <c r="C303" s="1"/>
      <c r="D303" s="13">
        <v>515</v>
      </c>
      <c r="E303" s="111" t="str">
        <f>IF(Mängud!E316="","",Mängud!E316)</f>
        <v>Aimar Välja</v>
      </c>
      <c r="F303" s="111"/>
      <c r="G303" s="111"/>
      <c r="H303" s="1"/>
      <c r="I303" s="1"/>
      <c r="J303" s="1"/>
      <c r="K303" s="1"/>
      <c r="L303" s="1"/>
      <c r="M303" s="1"/>
      <c r="N303" s="1"/>
      <c r="O303" s="1"/>
      <c r="P303" s="10">
        <v>-565</v>
      </c>
      <c r="Q303" s="107" t="str">
        <f>IF(Q300="","",IF(Q300=N299,N301,N299))</f>
        <v>Taavi Raidmets</v>
      </c>
      <c r="R303" s="107"/>
      <c r="S303" s="107"/>
      <c r="T303" s="10" t="s">
        <v>28</v>
      </c>
      <c r="U303" s="1"/>
    </row>
    <row r="304" spans="1:21" ht="12.75">
      <c r="A304" s="10">
        <v>-470</v>
      </c>
      <c r="B304" s="122" t="str">
        <f>IF(Miinusring!H144="","",IF(Miinusring!H144=Miinusring!E142,Miinusring!E146,Miinusring!E142))</f>
        <v>Aimar Välja</v>
      </c>
      <c r="C304" s="122"/>
      <c r="D304" s="122"/>
      <c r="E304" s="14"/>
      <c r="F304" s="15" t="str">
        <f>IF(Mängud!F316="","",Mängud!F316)</f>
        <v>3:1</v>
      </c>
      <c r="G304" s="13"/>
      <c r="H304" s="1"/>
      <c r="I304" s="1"/>
      <c r="J304" s="1"/>
      <c r="K304" s="1"/>
      <c r="L304" s="1"/>
      <c r="M304" s="10">
        <v>-495</v>
      </c>
      <c r="N304" s="107" t="str">
        <f>IF(Miinusring!K140="","",IF(Miinusring!K140=Miinusring!H136,Miinusring!H144,Miinusring!H136))</f>
        <v>Urmas Sinisalu</v>
      </c>
      <c r="O304" s="107"/>
      <c r="P304" s="107"/>
      <c r="Q304" s="1"/>
      <c r="R304" s="1"/>
      <c r="S304" s="1"/>
      <c r="T304" s="1"/>
      <c r="U304" s="1"/>
    </row>
    <row r="305" spans="1:21" ht="12.75">
      <c r="A305" s="1"/>
      <c r="B305" s="1"/>
      <c r="C305" s="1"/>
      <c r="D305" s="1"/>
      <c r="E305" s="1"/>
      <c r="F305" s="1"/>
      <c r="G305" s="16">
        <v>563</v>
      </c>
      <c r="H305" s="111" t="str">
        <f>IF(Mängud!E364="","",Mängud!E364)</f>
        <v>Aimar Välja</v>
      </c>
      <c r="I305" s="111"/>
      <c r="J305" s="111"/>
      <c r="K305" s="10" t="s">
        <v>32</v>
      </c>
      <c r="L305" s="1"/>
      <c r="M305" s="1"/>
      <c r="N305" s="1"/>
      <c r="O305" s="1"/>
      <c r="P305" s="13">
        <v>564</v>
      </c>
      <c r="Q305" s="111" t="str">
        <f>IF(Mängud!E365="","",Mängud!E365)</f>
        <v>Urmas Sinisalu</v>
      </c>
      <c r="R305" s="107"/>
      <c r="S305" s="107"/>
      <c r="T305" s="10" t="s">
        <v>30</v>
      </c>
      <c r="U305" s="1"/>
    </row>
    <row r="306" spans="1:21" ht="12.75">
      <c r="A306" s="10">
        <v>-471</v>
      </c>
      <c r="B306" s="107" t="str">
        <f>IF(Miinusring!H151="","",IF(Miinusring!H151=Miinusring!E149,Miinusring!E153,Miinusring!E149))</f>
        <v>Vladyslav Rybachok</v>
      </c>
      <c r="C306" s="107"/>
      <c r="D306" s="107"/>
      <c r="E306" s="1"/>
      <c r="F306" s="1"/>
      <c r="G306" s="16"/>
      <c r="H306" s="14"/>
      <c r="I306" s="15" t="str">
        <f>IF(Mängud!F364="","",Mängud!F364)</f>
        <v>w.o.</v>
      </c>
      <c r="J306" s="1"/>
      <c r="K306" s="1"/>
      <c r="L306" s="1"/>
      <c r="M306" s="10">
        <v>-496</v>
      </c>
      <c r="N306" s="107" t="str">
        <f>IF(Miinusring!K155="","",IF(Miinusring!K155=Miinusring!H151,Miinusring!H159,Miinusring!H151))</f>
        <v>Veiko Ristissaar</v>
      </c>
      <c r="O306" s="107"/>
      <c r="P306" s="122"/>
      <c r="Q306" s="14"/>
      <c r="R306" s="15" t="str">
        <f>IF(Mängud!F365="","",Mängud!F365)</f>
        <v>3:1</v>
      </c>
      <c r="S306" s="1"/>
      <c r="T306" s="1"/>
      <c r="U306" s="1"/>
    </row>
    <row r="307" spans="1:21" ht="12.75">
      <c r="A307" s="1"/>
      <c r="B307" s="1"/>
      <c r="C307" s="1"/>
      <c r="D307" s="13">
        <v>516</v>
      </c>
      <c r="E307" s="106" t="str">
        <f>IF(Mängud!E317="","",Mängud!E317)</f>
        <v>Kai Thornbech</v>
      </c>
      <c r="F307" s="106"/>
      <c r="G307" s="10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0">
        <v>-472</v>
      </c>
      <c r="B308" s="122" t="str">
        <f>IF(Miinusring!H159="","",IF(Miinusring!H159=Miinusring!E157,Miinusring!E161,Miinusring!E157))</f>
        <v>Kai Thornbech</v>
      </c>
      <c r="C308" s="122"/>
      <c r="D308" s="122"/>
      <c r="E308" s="14"/>
      <c r="F308" s="15" t="str">
        <f>IF(Mängud!F317="","",Mängud!F317)</f>
        <v>3:0</v>
      </c>
      <c r="G308" s="1"/>
      <c r="H308" s="1"/>
      <c r="I308" s="1"/>
      <c r="J308" s="1"/>
      <c r="K308" s="1"/>
      <c r="L308" s="1"/>
      <c r="M308" s="1"/>
      <c r="N308" s="1"/>
      <c r="O308" s="1"/>
      <c r="P308" s="10">
        <v>-564</v>
      </c>
      <c r="Q308" s="107" t="str">
        <f>IF(Q305="","",IF(Q305=N304,N306,N304))</f>
        <v>Veiko Ristissaar</v>
      </c>
      <c r="R308" s="107"/>
      <c r="S308" s="107"/>
      <c r="T308" s="10" t="s">
        <v>31</v>
      </c>
      <c r="U308" s="1"/>
    </row>
    <row r="309" spans="1:21" ht="12.75">
      <c r="A309" s="1"/>
      <c r="B309" s="1"/>
      <c r="C309" s="1"/>
      <c r="D309" s="1"/>
      <c r="E309" s="1"/>
      <c r="F309" s="1"/>
      <c r="G309" s="10">
        <v>-563</v>
      </c>
      <c r="H309" s="107" t="str">
        <f>IF(H305="","",IF(H305=E303,E307,E303))</f>
        <v>Kai Thornbech</v>
      </c>
      <c r="I309" s="107"/>
      <c r="J309" s="107"/>
      <c r="K309" s="10" t="s">
        <v>34</v>
      </c>
      <c r="L309" s="1"/>
      <c r="U309" s="1"/>
    </row>
    <row r="310" spans="1:21" ht="12.75">
      <c r="A310" s="10">
        <v>-445</v>
      </c>
      <c r="B310" s="107" t="str">
        <f>IF(Miinusring!E134="","",IF(Miinusring!E134=Miinusring!B133,Miinusring!Q28,Miinusring!B133))</f>
        <v>Lauri Ulla</v>
      </c>
      <c r="C310" s="107"/>
      <c r="D310" s="10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3">
        <v>513</v>
      </c>
      <c r="E311" s="111" t="str">
        <f>IF(Mängud!E314="","",Mängud!E314)</f>
        <v>Lauri Ulla</v>
      </c>
      <c r="F311" s="111"/>
      <c r="G311" s="111"/>
      <c r="H311" s="1"/>
      <c r="I311" s="1"/>
      <c r="J311" s="1"/>
      <c r="K311" s="1"/>
      <c r="L311" s="1"/>
      <c r="M311" s="10">
        <v>-515</v>
      </c>
      <c r="N311" s="107" t="str">
        <f>IF(E303="","",IF(E303=B302,B304,B302))</f>
        <v>Heino Kruusement</v>
      </c>
      <c r="O311" s="107"/>
      <c r="P311" s="107"/>
      <c r="Q311" s="1"/>
      <c r="R311" s="1"/>
      <c r="S311" s="1"/>
      <c r="T311" s="1"/>
      <c r="U311" s="1"/>
    </row>
    <row r="312" spans="1:21" ht="12.75">
      <c r="A312" s="10">
        <v>-446</v>
      </c>
      <c r="B312" s="122" t="str">
        <f>IF(Miinusring!E142="","",IF(Miinusring!E142=Miinusring!Q44,Miinusring!Q60,Miinusring!Q44))</f>
        <v>Keit Reinsalu</v>
      </c>
      <c r="C312" s="122"/>
      <c r="D312" s="122"/>
      <c r="E312" s="14"/>
      <c r="F312" s="15" t="str">
        <f>IF(Mängud!F314="","",Mängud!F314)</f>
        <v>3:1</v>
      </c>
      <c r="G312" s="13"/>
      <c r="H312" s="1"/>
      <c r="I312" s="1"/>
      <c r="J312" s="1"/>
      <c r="K312" s="1"/>
      <c r="L312" s="1"/>
      <c r="M312" s="1"/>
      <c r="N312" s="1"/>
      <c r="O312" s="1"/>
      <c r="P312" s="13">
        <v>562</v>
      </c>
      <c r="Q312" s="111" t="str">
        <f>IF(Mängud!E363="","",Mängud!E363)</f>
        <v>Vladyslav Rybachok</v>
      </c>
      <c r="R312" s="107"/>
      <c r="S312" s="107"/>
      <c r="T312" s="10" t="s">
        <v>33</v>
      </c>
      <c r="U312" s="1"/>
    </row>
    <row r="313" spans="1:21" ht="12.75">
      <c r="A313" s="1"/>
      <c r="B313" s="1"/>
      <c r="C313" s="1"/>
      <c r="D313" s="1"/>
      <c r="E313" s="1"/>
      <c r="F313" s="1"/>
      <c r="G313" s="16">
        <v>561</v>
      </c>
      <c r="H313" s="111" t="str">
        <f>IF(Mängud!E362="","",Mängud!E362)</f>
        <v>Lauri Ulla</v>
      </c>
      <c r="I313" s="111"/>
      <c r="J313" s="111"/>
      <c r="K313" s="10" t="s">
        <v>36</v>
      </c>
      <c r="L313" s="1"/>
      <c r="M313" s="10">
        <v>-516</v>
      </c>
      <c r="N313" s="107" t="str">
        <f>IF(E307="","",IF(E307=B306,B308,B306))</f>
        <v>Vladyslav Rybachok</v>
      </c>
      <c r="O313" s="107"/>
      <c r="P313" s="122"/>
      <c r="Q313" s="14"/>
      <c r="R313" s="15" t="str">
        <f>IF(Mängud!F363="","",Mängud!F363)</f>
        <v>w.o.</v>
      </c>
      <c r="S313" s="1"/>
      <c r="T313" s="1"/>
      <c r="U313" s="1"/>
    </row>
    <row r="314" spans="1:21" ht="12.75">
      <c r="A314" s="10">
        <v>-447</v>
      </c>
      <c r="B314" s="107" t="str">
        <f>IF(Miinusring!E149="","",IF(Miinusring!E149=Miinusring!Q76,Miinusring!Q93,Miinusring!Q76))</f>
        <v>Imre Korsen</v>
      </c>
      <c r="C314" s="107"/>
      <c r="D314" s="107"/>
      <c r="E314" s="1"/>
      <c r="F314" s="1"/>
      <c r="G314" s="16"/>
      <c r="H314" s="14"/>
      <c r="I314" s="15" t="str">
        <f>IF(Mängud!F362="","",Mängud!F362)</f>
        <v>w.o.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3">
        <v>514</v>
      </c>
      <c r="E315" s="106" t="str">
        <f>IF(Mängud!E315="","",Mängud!E315)</f>
        <v>Katrin-riina Hanson</v>
      </c>
      <c r="F315" s="106"/>
      <c r="G315" s="106"/>
      <c r="H315" s="1"/>
      <c r="I315" s="1"/>
      <c r="J315" s="1"/>
      <c r="K315" s="1"/>
      <c r="L315" s="1"/>
      <c r="M315" s="1"/>
      <c r="N315" s="1"/>
      <c r="O315" s="1"/>
      <c r="P315" s="10">
        <v>-562</v>
      </c>
      <c r="Q315" s="107" t="str">
        <f>IF(Q312="","",IF(Q312=N311,N313,N311))</f>
        <v>Heino Kruusement</v>
      </c>
      <c r="R315" s="107"/>
      <c r="S315" s="107"/>
      <c r="T315" s="10" t="s">
        <v>35</v>
      </c>
      <c r="U315" s="1"/>
    </row>
    <row r="316" spans="1:21" ht="12.75">
      <c r="A316" s="10">
        <v>-448</v>
      </c>
      <c r="B316" s="122" t="str">
        <f>IF(Miinusring!E157="","",IF(Miinusring!E157=Miinusring!B156,Miinusring!B158,Miinusring!B156))</f>
        <v>Katrin-riina Hanson</v>
      </c>
      <c r="C316" s="122"/>
      <c r="D316" s="122"/>
      <c r="E316" s="14"/>
      <c r="F316" s="15" t="str">
        <f>IF(Mängud!F315="","",Mängud!F315)</f>
        <v>3:2</v>
      </c>
      <c r="G316" s="1"/>
      <c r="H316" s="1"/>
      <c r="I316" s="1"/>
      <c r="J316" s="1"/>
      <c r="K316" s="1"/>
      <c r="L316" s="1"/>
      <c r="U316" s="1"/>
    </row>
    <row r="317" spans="1:21" ht="12.75">
      <c r="A317" s="1"/>
      <c r="B317" s="1"/>
      <c r="C317" s="1"/>
      <c r="D317" s="1"/>
      <c r="E317" s="1"/>
      <c r="F317" s="1"/>
      <c r="G317" s="10">
        <v>-561</v>
      </c>
      <c r="H317" s="107" t="str">
        <f>IF(H313="","",IF(H313=E311,E315,E311))</f>
        <v>Katrin-riina Hanson</v>
      </c>
      <c r="I317" s="107"/>
      <c r="J317" s="107"/>
      <c r="K317" s="10" t="s">
        <v>39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0">
        <v>-417</v>
      </c>
      <c r="B318" s="107" t="str">
        <f>IF(Miinusring!B133="","",IF(Miinusring!B133=Miinusring!N8,Miinusring!N16,Miinusring!N8))</f>
        <v>Jaanus Lokotar</v>
      </c>
      <c r="C318" s="107"/>
      <c r="D318" s="107"/>
      <c r="E318" s="1"/>
      <c r="F318" s="1"/>
      <c r="G318" s="1"/>
      <c r="H318" s="1"/>
      <c r="I318" s="1"/>
      <c r="J318" s="1"/>
      <c r="K318" s="1"/>
      <c r="L318" s="1"/>
      <c r="U318" s="1"/>
    </row>
    <row r="319" spans="1:21" ht="12.75">
      <c r="A319" s="1"/>
      <c r="B319" s="1"/>
      <c r="C319" s="1"/>
      <c r="D319" s="13">
        <v>473</v>
      </c>
      <c r="E319" s="111" t="str">
        <f>IF(Mängud!E274="","",Mängud!E274)</f>
        <v>Jaanus Lokotar</v>
      </c>
      <c r="F319" s="111"/>
      <c r="G319" s="111"/>
      <c r="H319" s="1"/>
      <c r="I319" s="1"/>
      <c r="J319" s="1"/>
      <c r="K319" s="1"/>
      <c r="L319" s="1"/>
      <c r="M319" s="10">
        <v>-513</v>
      </c>
      <c r="N319" s="107" t="str">
        <f>IF(E311="","",IF(E311=B310,B312,B310))</f>
        <v>Keit Reinsalu</v>
      </c>
      <c r="O319" s="107"/>
      <c r="P319" s="107"/>
      <c r="Q319" s="1"/>
      <c r="R319" s="1"/>
      <c r="S319" s="1"/>
      <c r="T319" s="1"/>
      <c r="U319" s="1"/>
    </row>
    <row r="320" spans="1:21" ht="12.75">
      <c r="A320" s="10">
        <v>-418</v>
      </c>
      <c r="B320" s="107" t="str">
        <f>IF(Miinusring!Q28="","",IF(Miinusring!Q28=Miinusring!N24,Miinusring!N32,Miinusring!N24))</f>
        <v>Timo Teras</v>
      </c>
      <c r="C320" s="107"/>
      <c r="D320" s="107"/>
      <c r="E320" s="42"/>
      <c r="F320" s="15" t="str">
        <f>IF(Mängud!F274="","",Mängud!F274)</f>
        <v>w.o.</v>
      </c>
      <c r="G320" s="13"/>
      <c r="H320" s="1"/>
      <c r="I320" s="1"/>
      <c r="J320" s="1"/>
      <c r="K320" s="1"/>
      <c r="L320" s="1"/>
      <c r="M320" s="1"/>
      <c r="N320" s="1"/>
      <c r="O320" s="1"/>
      <c r="P320" s="13">
        <v>560</v>
      </c>
      <c r="Q320" s="111" t="str">
        <f>IF(Mängud!E361="","",Mängud!E361)</f>
        <v>Imre Korsen</v>
      </c>
      <c r="R320" s="107"/>
      <c r="S320" s="107"/>
      <c r="T320" s="10" t="s">
        <v>37</v>
      </c>
      <c r="U320" s="1"/>
    </row>
    <row r="321" spans="1:21" ht="12.75">
      <c r="A321" s="1"/>
      <c r="B321" s="1"/>
      <c r="C321" s="1"/>
      <c r="D321" s="1"/>
      <c r="E321" s="1"/>
      <c r="F321" s="1"/>
      <c r="G321" s="16">
        <v>511</v>
      </c>
      <c r="H321" s="111" t="str">
        <f>IF(Mängud!E312="","",Mängud!E312)</f>
        <v>Heikki Sool</v>
      </c>
      <c r="I321" s="111"/>
      <c r="J321" s="111"/>
      <c r="K321" s="1"/>
      <c r="L321" s="1"/>
      <c r="M321" s="10">
        <v>-514</v>
      </c>
      <c r="N321" s="107" t="str">
        <f>IF(E315="","",IF(E315=B314,B316,B314))</f>
        <v>Imre Korsen</v>
      </c>
      <c r="O321" s="107"/>
      <c r="P321" s="122"/>
      <c r="Q321" s="14"/>
      <c r="R321" s="15" t="str">
        <f>IF(Mängud!F361="","",Mängud!F361)</f>
        <v>3:2</v>
      </c>
      <c r="S321" s="1"/>
      <c r="T321" s="1"/>
      <c r="U321" s="1"/>
    </row>
    <row r="322" spans="1:21" ht="12.75">
      <c r="A322" s="10">
        <v>-419</v>
      </c>
      <c r="B322" s="107" t="str">
        <f>IF(Miinusring!Q44="","",IF(Miinusring!Q44=Miinusring!N40,Miinusring!N48,Miinusring!N40))</f>
        <v>Heikki Sool</v>
      </c>
      <c r="C322" s="107"/>
      <c r="D322" s="107"/>
      <c r="E322" s="1"/>
      <c r="F322" s="1"/>
      <c r="G322" s="16"/>
      <c r="H322" s="14"/>
      <c r="I322" s="15" t="str">
        <f>IF(Mängud!F312="","",Mängud!F312)</f>
        <v>3:0</v>
      </c>
      <c r="J322" s="1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3">
        <v>474</v>
      </c>
      <c r="E323" s="106" t="str">
        <f>IF(Mängud!E275="","",Mängud!E275)</f>
        <v>Heikki Sool</v>
      </c>
      <c r="F323" s="106"/>
      <c r="G323" s="106"/>
      <c r="H323" s="1"/>
      <c r="I323" s="1"/>
      <c r="J323" s="16"/>
      <c r="K323" s="1"/>
      <c r="L323" s="1"/>
      <c r="M323" s="1"/>
      <c r="N323" s="1"/>
      <c r="O323" s="1"/>
      <c r="P323" s="10">
        <v>-560</v>
      </c>
      <c r="Q323" s="107" t="str">
        <f>IF(Q320="","",IF(Q320=N319,N321,N319))</f>
        <v>Keit Reinsalu</v>
      </c>
      <c r="R323" s="107"/>
      <c r="S323" s="107"/>
      <c r="T323" s="10" t="s">
        <v>38</v>
      </c>
      <c r="U323" s="1"/>
    </row>
    <row r="324" spans="1:21" ht="12.75">
      <c r="A324" s="10">
        <v>-420</v>
      </c>
      <c r="B324" s="107" t="str">
        <f>IF(Miinusring!Q60="","",IF(Miinusring!Q60=Miinusring!N56,Miinusring!N64,Miinusring!N56))</f>
        <v>Uno Ridal</v>
      </c>
      <c r="C324" s="107"/>
      <c r="D324" s="107"/>
      <c r="E324" s="42"/>
      <c r="F324" s="15" t="str">
        <f>IF(Mängud!F275="","",Mängud!F275)</f>
        <v>3:0</v>
      </c>
      <c r="G324" s="1"/>
      <c r="H324" s="1"/>
      <c r="I324" s="1"/>
      <c r="J324" s="1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1"/>
      <c r="B325" s="1"/>
      <c r="C325" s="1"/>
      <c r="D325" s="1"/>
      <c r="E325" s="1"/>
      <c r="F325" s="1"/>
      <c r="G325" s="1"/>
      <c r="H325" s="1"/>
      <c r="I325" s="1"/>
      <c r="J325" s="16">
        <v>559</v>
      </c>
      <c r="K325" s="111" t="str">
        <f>IF(Mängud!E360="","",Mängud!E360)</f>
        <v>Mart Vaarpu</v>
      </c>
      <c r="L325" s="111"/>
      <c r="M325" s="111"/>
      <c r="N325" s="10" t="s">
        <v>42</v>
      </c>
      <c r="O325" s="1"/>
      <c r="P325" s="1"/>
      <c r="Q325" s="1"/>
      <c r="R325" s="1"/>
      <c r="S325" s="1"/>
      <c r="T325" s="1"/>
      <c r="U325" s="1"/>
    </row>
    <row r="326" spans="1:21" ht="12.75">
      <c r="A326" s="10">
        <v>-421</v>
      </c>
      <c r="B326" s="107" t="str">
        <f>IF(Miinusring!Q76="","",IF(Miinusring!Q76=Miinusring!N72,Miinusring!N80,Miinusring!N72))</f>
        <v>Eduard Virkunen</v>
      </c>
      <c r="C326" s="107"/>
      <c r="D326" s="107"/>
      <c r="E326" s="1"/>
      <c r="F326" s="1"/>
      <c r="G326" s="1"/>
      <c r="H326" s="1"/>
      <c r="I326" s="1"/>
      <c r="J326" s="16"/>
      <c r="K326" s="14"/>
      <c r="L326" s="15" t="str">
        <f>IF(Mängud!F360="","",Mängud!F360)</f>
        <v>3:0</v>
      </c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3">
        <v>475</v>
      </c>
      <c r="E327" s="111" t="str">
        <f>IF(Mängud!E276="","",Mängud!E276)</f>
        <v>Oliver Ollmann</v>
      </c>
      <c r="F327" s="111"/>
      <c r="G327" s="111"/>
      <c r="H327" s="1"/>
      <c r="I327" s="1"/>
      <c r="J327" s="1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0">
        <v>-422</v>
      </c>
      <c r="B328" s="107" t="str">
        <f>IF(Miinusring!Q93="","",IF(Miinusring!Q93=Miinusring!N89,Miinusring!N97,Miinusring!N89))</f>
        <v>Oliver Ollmann</v>
      </c>
      <c r="C328" s="107"/>
      <c r="D328" s="107"/>
      <c r="E328" s="42"/>
      <c r="F328" s="15" t="str">
        <f>IF(Mängud!F276="","",Mängud!F276)</f>
        <v>3:1</v>
      </c>
      <c r="G328" s="13"/>
      <c r="H328" s="1"/>
      <c r="I328" s="1"/>
      <c r="J328" s="16"/>
      <c r="K328" s="1"/>
      <c r="L328" s="1"/>
      <c r="U328" s="1"/>
    </row>
    <row r="329" spans="1:21" ht="12.75">
      <c r="A329" s="1"/>
      <c r="B329" s="1"/>
      <c r="C329" s="1"/>
      <c r="D329" s="1"/>
      <c r="E329" s="1"/>
      <c r="F329" s="1"/>
      <c r="G329" s="16">
        <v>512</v>
      </c>
      <c r="H329" s="111" t="str">
        <f>IF(Mängud!E313="","",Mängud!E313)</f>
        <v>Mart Vaarpu</v>
      </c>
      <c r="I329" s="111"/>
      <c r="J329" s="111"/>
      <c r="K329" s="31"/>
      <c r="L329" s="1"/>
      <c r="U329" s="1"/>
    </row>
    <row r="330" spans="1:21" ht="12.75">
      <c r="A330" s="10">
        <v>-423</v>
      </c>
      <c r="B330" s="107" t="str">
        <f>IF(Miinusring!Q109="","",IF(Miinusring!Q109=Miinusring!N105,Miinusring!N113,Miinusring!N105))</f>
        <v>Mart Vaarpu</v>
      </c>
      <c r="C330" s="107"/>
      <c r="D330" s="107"/>
      <c r="E330" s="1"/>
      <c r="F330" s="1"/>
      <c r="G330" s="16"/>
      <c r="H330" s="14"/>
      <c r="I330" s="15" t="str">
        <f>IF(Mängud!F313="","",Mängud!F313)</f>
        <v>3:2</v>
      </c>
      <c r="J330" s="17"/>
      <c r="K330" s="19"/>
      <c r="L330" s="1"/>
      <c r="U330" s="1"/>
    </row>
    <row r="331" spans="1:21" ht="12.75">
      <c r="A331" s="1"/>
      <c r="B331" s="1"/>
      <c r="C331" s="1"/>
      <c r="D331" s="13">
        <v>476</v>
      </c>
      <c r="E331" s="106" t="str">
        <f>IF(Mängud!E277="","",Mängud!E277)</f>
        <v>Mart Vaarpu</v>
      </c>
      <c r="F331" s="106"/>
      <c r="G331" s="106"/>
      <c r="H331" s="1"/>
      <c r="I331" s="1"/>
      <c r="J331" s="10">
        <v>-559</v>
      </c>
      <c r="K331" s="107" t="str">
        <f>IF(K325="","",IF(K325=H321,H329,H321))</f>
        <v>Heikki Sool</v>
      </c>
      <c r="L331" s="107"/>
      <c r="M331" s="107"/>
      <c r="N331" s="10" t="s">
        <v>43</v>
      </c>
      <c r="O331" s="1"/>
      <c r="P331" s="1"/>
      <c r="Q331" s="1"/>
      <c r="R331" s="1"/>
      <c r="S331" s="1"/>
      <c r="T331" s="1"/>
      <c r="U331" s="1"/>
    </row>
    <row r="332" spans="1:21" ht="12.75">
      <c r="A332" s="10">
        <v>-424</v>
      </c>
      <c r="B332" s="107" t="str">
        <f>IF(Miinusring!Q125="","",IF(Miinusring!Q125=Miinusring!N121,Miinusring!N129,Miinusring!N121))</f>
        <v>Väino Nüüd</v>
      </c>
      <c r="C332" s="107"/>
      <c r="D332" s="107"/>
      <c r="E332" s="42"/>
      <c r="F332" s="15" t="str">
        <f>IF(Mängud!F277="","",Mängud!F277)</f>
        <v>3:2</v>
      </c>
      <c r="G332" s="1"/>
      <c r="H332" s="1"/>
      <c r="I332" s="1"/>
      <c r="O332" s="1"/>
      <c r="U332" s="1"/>
    </row>
    <row r="333" spans="1:21" ht="12.75">
      <c r="A333" s="10"/>
      <c r="B333" s="27"/>
      <c r="C333" s="27"/>
      <c r="D333" s="27"/>
      <c r="E333" s="44"/>
      <c r="F333" s="45"/>
      <c r="G333" s="1"/>
      <c r="H333" s="1"/>
      <c r="I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1"/>
      <c r="I334" s="1"/>
      <c r="M334" s="10">
        <v>-511</v>
      </c>
      <c r="N334" s="107" t="str">
        <f>IF(H321="","",IF(H321=E319,E323,E319))</f>
        <v>Jaanus Lokotar</v>
      </c>
      <c r="O334" s="107"/>
      <c r="P334" s="107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1"/>
      <c r="I335" s="1"/>
      <c r="J335" s="10"/>
      <c r="K335" s="27"/>
      <c r="L335" s="27"/>
      <c r="M335" s="1"/>
      <c r="N335" s="1"/>
      <c r="O335" s="1"/>
      <c r="P335" s="13">
        <v>558</v>
      </c>
      <c r="Q335" s="111" t="str">
        <f>IF(Mängud!E359="","",Mängud!E359)</f>
        <v>Jaanus Lokotar</v>
      </c>
      <c r="R335" s="111"/>
      <c r="S335" s="111"/>
      <c r="T335" s="10" t="s">
        <v>40</v>
      </c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1"/>
      <c r="I336" s="1"/>
      <c r="M336" s="10">
        <v>-512</v>
      </c>
      <c r="N336" s="122" t="str">
        <f>IF(H329="","",IF(H329=E327,E331,E327))</f>
        <v>Oliver Ollmann</v>
      </c>
      <c r="O336" s="122"/>
      <c r="P336" s="122"/>
      <c r="Q336" s="14"/>
      <c r="R336" s="15" t="str">
        <f>IF(Mängud!F359="","",Mängud!F359)</f>
        <v>3:0</v>
      </c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1"/>
      <c r="I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1"/>
      <c r="I338" s="1"/>
      <c r="P338" s="10">
        <v>-558</v>
      </c>
      <c r="Q338" s="107" t="str">
        <f>IF(Q335="","",IF(Q335=N334,N336,N334))</f>
        <v>Oliver Ollmann</v>
      </c>
      <c r="R338" s="107"/>
      <c r="S338" s="107"/>
      <c r="T338" s="10" t="s">
        <v>41</v>
      </c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1"/>
      <c r="I339" s="1"/>
      <c r="J339" s="10">
        <v>-473</v>
      </c>
      <c r="K339" s="107" t="str">
        <f>IF(E319="","",IF(E319=B318,B320,B318))</f>
        <v>Timo Teras</v>
      </c>
      <c r="L339" s="107"/>
      <c r="M339" s="107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6">
        <v>509</v>
      </c>
      <c r="N340" s="111" t="str">
        <f>IF(Mängud!E310="","",Mängud!E310)</f>
        <v>Uno Ridal</v>
      </c>
      <c r="O340" s="107"/>
      <c r="P340" s="107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1"/>
      <c r="I341" s="1"/>
      <c r="J341" s="10">
        <v>-474</v>
      </c>
      <c r="K341" s="107" t="str">
        <f>IF(E323="","",IF(E323=B322,B324,B322))</f>
        <v>Uno Ridal</v>
      </c>
      <c r="L341" s="107"/>
      <c r="M341" s="122"/>
      <c r="N341" s="14"/>
      <c r="O341" s="15" t="str">
        <f>IF(Mängud!F310="","",Mängud!F310)</f>
        <v>w.o.</v>
      </c>
      <c r="P341" s="13"/>
      <c r="Q341" s="1"/>
      <c r="R341" s="1"/>
      <c r="S341" s="1"/>
      <c r="T341" s="1"/>
      <c r="U341" s="1"/>
    </row>
    <row r="342" spans="8:21" ht="12.75">
      <c r="H342" s="1"/>
      <c r="I342" s="1"/>
      <c r="J342" s="1"/>
      <c r="K342" s="1"/>
      <c r="L342" s="1"/>
      <c r="M342" s="1"/>
      <c r="N342" s="1"/>
      <c r="O342" s="1"/>
      <c r="P342" s="16">
        <v>557</v>
      </c>
      <c r="Q342" s="111" t="str">
        <f>IF(Mängud!E358="","",Mängud!E358)</f>
        <v>Väino Nüüd</v>
      </c>
      <c r="R342" s="107"/>
      <c r="S342" s="107"/>
      <c r="T342" s="10" t="s">
        <v>44</v>
      </c>
      <c r="U342" s="1"/>
    </row>
    <row r="343" spans="8:21" ht="12.75">
      <c r="H343" s="1"/>
      <c r="I343" s="1"/>
      <c r="J343" s="10">
        <v>-475</v>
      </c>
      <c r="K343" s="107" t="str">
        <f>IF(E327="","",IF(E327=B326,B328,B326))</f>
        <v>Eduard Virkunen</v>
      </c>
      <c r="L343" s="107"/>
      <c r="M343" s="107"/>
      <c r="N343" s="19"/>
      <c r="O343" s="1"/>
      <c r="P343" s="16"/>
      <c r="Q343" s="14"/>
      <c r="R343" s="15" t="str">
        <f>IF(Mängud!F358="","",Mängud!F358)</f>
        <v>3:0</v>
      </c>
      <c r="S343" s="1"/>
      <c r="T343" s="1"/>
      <c r="U343" s="1"/>
    </row>
    <row r="344" spans="8:21" ht="12.75">
      <c r="H344" s="1"/>
      <c r="I344" s="1"/>
      <c r="J344" s="1"/>
      <c r="K344" s="1"/>
      <c r="L344" s="1"/>
      <c r="M344" s="13">
        <v>510</v>
      </c>
      <c r="N344" s="111" t="str">
        <f>IF(Mängud!E311="","",Mängud!E311)</f>
        <v>Väino Nüüd</v>
      </c>
      <c r="O344" s="107"/>
      <c r="P344" s="122"/>
      <c r="Q344" s="1"/>
      <c r="R344" s="1"/>
      <c r="S344" s="1"/>
      <c r="T344" s="1"/>
      <c r="U344" s="1"/>
    </row>
    <row r="345" spans="1:21" ht="12.75">
      <c r="A345" s="10">
        <v>-393</v>
      </c>
      <c r="B345" s="107" t="str">
        <f>IF(Miinusring!N8="","",IF(Miinusring!N8=Miinusring!K4,Miinusring!K12,Miinusring!K4))</f>
        <v>Ats Kallais</v>
      </c>
      <c r="C345" s="107"/>
      <c r="D345" s="107"/>
      <c r="E345" s="1"/>
      <c r="F345" s="1"/>
      <c r="G345" s="1"/>
      <c r="J345" s="10">
        <v>-476</v>
      </c>
      <c r="K345" s="107" t="str">
        <f>IF(E331="","",IF(E331=B330,B332,B330))</f>
        <v>Väino Nüüd</v>
      </c>
      <c r="L345" s="107"/>
      <c r="M345" s="122"/>
      <c r="N345" s="14"/>
      <c r="O345" s="15" t="str">
        <f>IF(Mängud!F311="","",Mängud!F311)</f>
        <v>w.o.</v>
      </c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3">
        <v>465</v>
      </c>
      <c r="E346" s="111" t="str">
        <f>IF(Mängud!E266="","",Mängud!E266)</f>
        <v>Ats Kallais</v>
      </c>
      <c r="F346" s="111"/>
      <c r="G346" s="111"/>
      <c r="K346" s="1"/>
      <c r="L346" s="1"/>
      <c r="M346" s="10">
        <v>-510</v>
      </c>
      <c r="N346" s="1"/>
      <c r="O346" s="1"/>
      <c r="P346" s="10">
        <v>-557</v>
      </c>
      <c r="Q346" s="107" t="str">
        <f>IF(Q342="","",IF(Q342=N340,N344,N340))</f>
        <v>Uno Ridal</v>
      </c>
      <c r="R346" s="107"/>
      <c r="S346" s="107"/>
      <c r="T346" s="10" t="s">
        <v>45</v>
      </c>
      <c r="U346" s="1"/>
    </row>
    <row r="347" spans="1:21" ht="12.75">
      <c r="A347" s="10">
        <v>-394</v>
      </c>
      <c r="B347" s="122" t="str">
        <f>IF(Miinusring!N24="","",IF(Miinusring!N24=Miinusring!K20,Miinusring!K28,Miinusring!K20))</f>
        <v>Piret Kummel</v>
      </c>
      <c r="C347" s="122"/>
      <c r="D347" s="122"/>
      <c r="E347" s="14"/>
      <c r="F347" s="15" t="str">
        <f>IF(Mängud!F266="","",Mängud!F266)</f>
        <v>3:0</v>
      </c>
      <c r="G347" s="13"/>
      <c r="K347" s="1"/>
      <c r="L347" s="1"/>
      <c r="M347" s="1"/>
      <c r="N347" s="107" t="str">
        <f>IF(N340="","",IF(N340=K339,K341,K339))</f>
        <v>Timo Teras</v>
      </c>
      <c r="O347" s="107"/>
      <c r="P347" s="107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6">
        <v>507</v>
      </c>
      <c r="H348" s="111" t="str">
        <f>IF(Mängud!E308="","",Mängud!E308)</f>
        <v>Ats Kallais</v>
      </c>
      <c r="I348" s="111"/>
      <c r="J348" s="111"/>
      <c r="K348" s="1"/>
      <c r="L348" s="1"/>
      <c r="M348" s="1"/>
      <c r="N348" s="1"/>
      <c r="O348" s="1"/>
      <c r="P348" s="13">
        <v>556</v>
      </c>
      <c r="Q348" s="111" t="str">
        <f>IF(Mängud!E357="","",Mängud!E357)</f>
        <v>Eduard Virkunen</v>
      </c>
      <c r="R348" s="107"/>
      <c r="S348" s="107"/>
      <c r="T348" s="10" t="s">
        <v>46</v>
      </c>
      <c r="U348" s="1"/>
    </row>
    <row r="349" spans="1:21" ht="12.75">
      <c r="A349" s="10">
        <v>-395</v>
      </c>
      <c r="B349" s="107" t="str">
        <f>IF(Miinusring!N40="","",IF(Miinusring!N40=Miinusring!K36,Miinusring!K44,Miinusring!K36))</f>
        <v>Kalju Kalda</v>
      </c>
      <c r="C349" s="107"/>
      <c r="D349" s="107"/>
      <c r="E349" s="1"/>
      <c r="F349" s="1"/>
      <c r="G349" s="16"/>
      <c r="H349" s="14"/>
      <c r="I349" s="15" t="str">
        <f>IF(Mängud!F308="","",Mängud!F308)</f>
        <v>3:0</v>
      </c>
      <c r="J349" s="13"/>
      <c r="N349" s="107" t="str">
        <f>IF(N344="","",IF(N344=K343,K345,K343))</f>
        <v>Eduard Virkunen</v>
      </c>
      <c r="O349" s="107"/>
      <c r="P349" s="122"/>
      <c r="Q349" s="14"/>
      <c r="R349" s="15" t="str">
        <f>IF(Mängud!F357="","",Mängud!F357)</f>
        <v>w.o.</v>
      </c>
      <c r="S349" s="1"/>
      <c r="T349" s="1"/>
      <c r="U349" s="1"/>
    </row>
    <row r="350" spans="1:21" ht="12.75">
      <c r="A350" s="1"/>
      <c r="B350" s="1"/>
      <c r="C350" s="1"/>
      <c r="D350" s="13">
        <v>466</v>
      </c>
      <c r="E350" s="111" t="str">
        <f>IF(Mängud!E267="","",Mängud!E267)</f>
        <v>Kalju Kalda</v>
      </c>
      <c r="F350" s="107"/>
      <c r="G350" s="122"/>
      <c r="H350" s="1"/>
      <c r="I350" s="1"/>
      <c r="J350" s="16"/>
      <c r="O350" s="1"/>
      <c r="P350" s="1"/>
      <c r="Q350" s="1"/>
      <c r="R350" s="1"/>
      <c r="S350" s="1"/>
      <c r="T350" s="1"/>
      <c r="U350" s="1"/>
    </row>
    <row r="351" spans="1:21" ht="12.75">
      <c r="A351" s="10">
        <v>-396</v>
      </c>
      <c r="B351" s="107" t="str">
        <f>IF(Miinusring!N56="","",IF(Miinusring!N56=Miinusring!K52,Miinusring!K60,Miinusring!K52))</f>
        <v>Raino Rosin</v>
      </c>
      <c r="C351" s="107"/>
      <c r="D351" s="122"/>
      <c r="E351" s="42"/>
      <c r="F351" s="15" t="str">
        <f>IF(Mängud!F267="","",Mängud!F267)</f>
        <v>3:2</v>
      </c>
      <c r="G351" s="1"/>
      <c r="H351" s="1"/>
      <c r="I351" s="1"/>
      <c r="J351" s="16"/>
      <c r="K351" s="1"/>
      <c r="L351" s="1"/>
      <c r="M351" s="1"/>
      <c r="N351" s="1"/>
      <c r="O351" s="1"/>
      <c r="P351" s="10">
        <v>-556</v>
      </c>
      <c r="Q351" s="107" t="str">
        <f>IF(Q348="","",IF(Q348=N347,N349,N347))</f>
        <v>Timo Teras</v>
      </c>
      <c r="R351" s="107"/>
      <c r="S351" s="107"/>
      <c r="T351" s="10" t="s">
        <v>47</v>
      </c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1"/>
      <c r="I352" s="1"/>
      <c r="J352" s="16">
        <v>555</v>
      </c>
      <c r="K352" s="111" t="str">
        <f>IF(Mängud!E356="","",Mängud!E356)</f>
        <v>Vootele Vaher</v>
      </c>
      <c r="L352" s="111"/>
      <c r="M352" s="111"/>
      <c r="N352" s="10" t="s">
        <v>48</v>
      </c>
      <c r="U352" s="1"/>
    </row>
    <row r="353" spans="1:21" ht="12.75">
      <c r="A353" s="10">
        <v>-397</v>
      </c>
      <c r="B353" s="107" t="str">
        <f>IF(Miinusring!N72="","",IF(Miinusring!N72=Miinusring!K68,Miinusring!K76,Miinusring!K68))</f>
        <v>Vootele Vaher</v>
      </c>
      <c r="C353" s="107"/>
      <c r="D353" s="107"/>
      <c r="E353" s="1"/>
      <c r="F353" s="1"/>
      <c r="G353" s="1"/>
      <c r="H353" s="1"/>
      <c r="I353" s="1"/>
      <c r="J353" s="16"/>
      <c r="K353" s="14"/>
      <c r="L353" s="15" t="str">
        <f>IF(Mängud!F356="","",Mängud!F356)</f>
        <v>3:0</v>
      </c>
      <c r="M353" s="1"/>
      <c r="N353" s="1"/>
      <c r="U353" s="1"/>
    </row>
    <row r="354" spans="1:21" ht="12.75">
      <c r="A354" s="1"/>
      <c r="B354" s="1"/>
      <c r="C354" s="1"/>
      <c r="D354" s="13">
        <v>467</v>
      </c>
      <c r="E354" s="111" t="str">
        <f>IF(Mängud!E268="","",Mängud!E268)</f>
        <v>Vootele Vaher</v>
      </c>
      <c r="F354" s="107"/>
      <c r="G354" s="107"/>
      <c r="H354" s="1"/>
      <c r="I354" s="1"/>
      <c r="J354" s="16"/>
      <c r="K354" s="1"/>
      <c r="L354" s="1"/>
      <c r="U354" s="1"/>
    </row>
    <row r="355" spans="1:21" ht="12.75">
      <c r="A355" s="10">
        <v>-398</v>
      </c>
      <c r="B355" s="107" t="str">
        <f>IF(Miinusring!N89="","",IF(Miinusring!N89=Miinusring!K85,Miinusring!K93,Miinusring!K85))</f>
        <v>Kalle Kuuspalu</v>
      </c>
      <c r="C355" s="107"/>
      <c r="D355" s="122"/>
      <c r="E355" s="42"/>
      <c r="F355" s="15" t="str">
        <f>IF(Mängud!F268="","",Mängud!F268)</f>
        <v>3:0</v>
      </c>
      <c r="G355" s="13"/>
      <c r="H355" s="1"/>
      <c r="I355" s="1"/>
      <c r="J355" s="16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6">
        <v>508</v>
      </c>
      <c r="H356" s="111" t="str">
        <f>IF(Mängud!E309="","",Mängud!E309)</f>
        <v>Vootele Vaher</v>
      </c>
      <c r="I356" s="107"/>
      <c r="J356" s="122"/>
      <c r="O356" s="1"/>
      <c r="U356" s="1"/>
    </row>
    <row r="357" spans="1:21" ht="12.75">
      <c r="A357" s="10">
        <v>-399</v>
      </c>
      <c r="B357" s="107" t="str">
        <f>IF(Miinusring!N105="","",IF(Miinusring!N105=Miinusring!K101,Miinusring!K109,Miinusring!K101))</f>
        <v>Reino Ristissaar</v>
      </c>
      <c r="C357" s="107"/>
      <c r="D357" s="107"/>
      <c r="E357" s="1"/>
      <c r="F357" s="1"/>
      <c r="G357" s="16"/>
      <c r="H357" s="1"/>
      <c r="I357" s="1"/>
      <c r="J357" s="10"/>
      <c r="K357" s="27"/>
      <c r="L357" s="27"/>
      <c r="M357" s="27"/>
      <c r="N357" s="10"/>
      <c r="O357" s="1"/>
      <c r="P357" s="10"/>
      <c r="Q357" s="27"/>
      <c r="R357" s="27"/>
      <c r="S357" s="27"/>
      <c r="T357" s="10"/>
      <c r="U357" s="1"/>
    </row>
    <row r="358" spans="1:21" ht="12.75">
      <c r="A358" s="1"/>
      <c r="B358" s="1"/>
      <c r="C358" s="1"/>
      <c r="D358" s="13">
        <v>468</v>
      </c>
      <c r="E358" s="111" t="str">
        <f>IF(Mängud!E269="","",Mängud!E269)</f>
        <v>Alvar Oviir</v>
      </c>
      <c r="F358" s="107"/>
      <c r="G358" s="122"/>
      <c r="K358" s="107" t="str">
        <f>IF(K352="","",IF(K352=H348,H356,H348))</f>
        <v>Ats Kallais</v>
      </c>
      <c r="L358" s="107"/>
      <c r="M358" s="107"/>
      <c r="N358" s="10" t="s">
        <v>50</v>
      </c>
      <c r="U358" s="1"/>
    </row>
    <row r="359" spans="1:21" ht="12.75">
      <c r="A359" s="10">
        <v>-400</v>
      </c>
      <c r="B359" s="107" t="str">
        <f>IF(Miinusring!N121="","",IF(Miinusring!N121=Miinusring!K117,Miinusring!K125,Miinusring!K117))</f>
        <v>Alvar Oviir</v>
      </c>
      <c r="C359" s="107"/>
      <c r="D359" s="122"/>
      <c r="E359" s="42"/>
      <c r="F359" s="15" t="str">
        <f>IF(Mängud!F269="","",Mängud!F269)</f>
        <v>3:1</v>
      </c>
      <c r="G359" s="1"/>
      <c r="L359" s="1"/>
      <c r="U359" s="1"/>
    </row>
    <row r="360" spans="12:21" ht="12.75">
      <c r="L360" s="1"/>
      <c r="M360" s="10">
        <v>-507</v>
      </c>
      <c r="N360" s="107" t="str">
        <f>IF(H348="","",IF(H348=E346,E350,E346))</f>
        <v>Kalju Kalda</v>
      </c>
      <c r="O360" s="107"/>
      <c r="P360" s="107"/>
      <c r="Q360" s="1"/>
      <c r="R360" s="1"/>
      <c r="S360" s="1"/>
      <c r="T360" s="1"/>
      <c r="U360" s="1"/>
    </row>
    <row r="361" spans="1:20" ht="12.75">
      <c r="A361" s="10">
        <v>-465</v>
      </c>
      <c r="B361" s="107" t="str">
        <f>IF(E346="","",IF(E346=B345,B347,B345))</f>
        <v>Piret Kummel</v>
      </c>
      <c r="C361" s="107"/>
      <c r="D361" s="10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">
        <v>554</v>
      </c>
      <c r="Q361" s="111" t="str">
        <f>IF(Mängud!E355="","",Mängud!E355)</f>
        <v>Kalju Kalda</v>
      </c>
      <c r="R361" s="107"/>
      <c r="S361" s="107"/>
      <c r="T361" s="10" t="s">
        <v>49</v>
      </c>
    </row>
    <row r="362" spans="1:20" ht="12.75">
      <c r="A362" s="1"/>
      <c r="B362" s="1"/>
      <c r="C362" s="1"/>
      <c r="D362" s="16">
        <v>505</v>
      </c>
      <c r="E362" s="111" t="str">
        <f>IF(Mängud!E306="","",Mängud!E306)</f>
        <v>Piret Kummel</v>
      </c>
      <c r="F362" s="107"/>
      <c r="G362" s="107"/>
      <c r="H362" s="1"/>
      <c r="I362" s="1"/>
      <c r="J362" s="1"/>
      <c r="K362" s="1"/>
      <c r="L362" s="1"/>
      <c r="M362" s="10">
        <v>-508</v>
      </c>
      <c r="N362" s="107" t="str">
        <f>IF(H356="","",IF(H356=E354,E358,E354))</f>
        <v>Alvar Oviir</v>
      </c>
      <c r="O362" s="107"/>
      <c r="P362" s="122"/>
      <c r="Q362" s="14"/>
      <c r="R362" s="15" t="str">
        <f>IF(Mängud!F355="","",Mängud!F355)</f>
        <v>3:0</v>
      </c>
      <c r="S362" s="1"/>
      <c r="T362" s="1"/>
    </row>
    <row r="363" spans="1:12" ht="12.75">
      <c r="A363" s="10">
        <v>-466</v>
      </c>
      <c r="B363" s="107" t="str">
        <f>IF(E350="","",IF(E350=B349,B351,B349))</f>
        <v>Raino Rosin</v>
      </c>
      <c r="C363" s="107"/>
      <c r="D363" s="122"/>
      <c r="E363" s="42"/>
      <c r="F363" s="15" t="str">
        <f>IF(Mängud!F306="","",Mängud!F306)</f>
        <v>3:2</v>
      </c>
      <c r="G363" s="13"/>
      <c r="H363" s="1"/>
      <c r="I363" s="1"/>
      <c r="J363" s="1"/>
      <c r="K363" s="1"/>
      <c r="L363" s="1"/>
    </row>
    <row r="364" spans="1:21" ht="12.75">
      <c r="A364" s="1"/>
      <c r="B364" s="1"/>
      <c r="C364" s="1"/>
      <c r="D364" s="1"/>
      <c r="E364" s="1"/>
      <c r="F364" s="1"/>
      <c r="G364" s="16">
        <v>553</v>
      </c>
      <c r="H364" s="111" t="str">
        <f>IF(Mängud!E354="","",Mängud!E354)</f>
        <v>Reino Ristissaar</v>
      </c>
      <c r="I364" s="107"/>
      <c r="J364" s="107"/>
      <c r="K364" s="10" t="s">
        <v>52</v>
      </c>
      <c r="L364" s="1"/>
      <c r="P364" s="10">
        <v>-554</v>
      </c>
      <c r="Q364" s="107" t="str">
        <f>IF(Q361="","",IF(Q361=N360,N362,N360))</f>
        <v>Alvar Oviir</v>
      </c>
      <c r="R364" s="107"/>
      <c r="S364" s="107"/>
      <c r="T364" s="10" t="s">
        <v>51</v>
      </c>
      <c r="U364" s="1"/>
    </row>
    <row r="365" spans="1:21" ht="12.75">
      <c r="A365" s="10">
        <v>-467</v>
      </c>
      <c r="B365" s="107" t="str">
        <f>IF(E354="","",IF(E354=B353,B355,B353))</f>
        <v>Kalle Kuuspalu</v>
      </c>
      <c r="C365" s="107"/>
      <c r="D365" s="107"/>
      <c r="E365" s="1"/>
      <c r="F365" s="1"/>
      <c r="G365" s="16"/>
      <c r="H365" s="14"/>
      <c r="I365" s="15" t="str">
        <f>IF(Mängud!F354="","",Mängud!F354)</f>
        <v>3:0</v>
      </c>
      <c r="J365" s="1"/>
      <c r="K365" s="1"/>
      <c r="L365" s="1"/>
      <c r="U365" s="1"/>
    </row>
    <row r="366" spans="1:21" ht="12.75">
      <c r="A366" s="1"/>
      <c r="B366" s="1"/>
      <c r="C366" s="1"/>
      <c r="D366" s="13">
        <v>506</v>
      </c>
      <c r="E366" s="111" t="str">
        <f>IF(Mängud!E307="","",Mängud!E307)</f>
        <v>Reino Ristissaar</v>
      </c>
      <c r="F366" s="107"/>
      <c r="G366" s="122"/>
      <c r="H366" s="1"/>
      <c r="I366" s="1"/>
      <c r="J366" s="1"/>
      <c r="K366" s="1"/>
      <c r="L366" s="1"/>
      <c r="U366" s="1"/>
    </row>
    <row r="367" spans="1:21" ht="12.75">
      <c r="A367" s="10">
        <v>-468</v>
      </c>
      <c r="B367" s="107" t="str">
        <f>IF(E358="","",IF(E358=B357,B359,B357))</f>
        <v>Reino Ristissaar</v>
      </c>
      <c r="C367" s="107"/>
      <c r="D367" s="122"/>
      <c r="E367" s="14"/>
      <c r="F367" s="15" t="str">
        <f>IF(Mängud!F307="","",Mängud!F307)</f>
        <v>3:2</v>
      </c>
      <c r="G367" s="1"/>
      <c r="H367" s="1"/>
      <c r="I367" s="1"/>
      <c r="J367" s="1"/>
      <c r="K367" s="1"/>
      <c r="L367" s="1"/>
      <c r="U367" s="1"/>
    </row>
    <row r="368" spans="1:21" ht="12.75">
      <c r="A368" s="1"/>
      <c r="B368" s="1"/>
      <c r="C368" s="1"/>
      <c r="D368" s="17"/>
      <c r="E368" s="19"/>
      <c r="F368" s="19"/>
      <c r="G368" s="18">
        <v>-553</v>
      </c>
      <c r="H368" s="107" t="str">
        <f>IF(H364="","",IF(H364=E362,E366,E362))</f>
        <v>Piret Kummel</v>
      </c>
      <c r="I368" s="107"/>
      <c r="J368" s="107"/>
      <c r="K368" s="10" t="s">
        <v>54</v>
      </c>
      <c r="L368" s="1"/>
      <c r="M368" s="10">
        <v>-505</v>
      </c>
      <c r="N368" s="107" t="str">
        <f>IF(E362="","",IF(E362=B361,B363,B361))</f>
        <v>Raino Rosin</v>
      </c>
      <c r="O368" s="107"/>
      <c r="P368" s="107"/>
      <c r="Q368" s="1"/>
      <c r="R368" s="1"/>
      <c r="S368" s="1"/>
      <c r="T368" s="1"/>
      <c r="U368" s="1"/>
    </row>
    <row r="369" spans="1:21" ht="12.75">
      <c r="A369" s="1"/>
      <c r="B369" s="1"/>
      <c r="C369" s="1"/>
      <c r="D369" s="19"/>
      <c r="E369" s="19"/>
      <c r="F369" s="19"/>
      <c r="G369" s="18"/>
      <c r="H369" s="27"/>
      <c r="I369" s="27"/>
      <c r="J369" s="27"/>
      <c r="K369" s="10"/>
      <c r="L369" s="1"/>
      <c r="M369" s="1"/>
      <c r="N369" s="1"/>
      <c r="O369" s="1"/>
      <c r="P369" s="13">
        <v>552</v>
      </c>
      <c r="Q369" s="111" t="str">
        <f>IF(Mängud!E353="","",Mängud!E353)</f>
        <v>Kalle Kuuspalu</v>
      </c>
      <c r="R369" s="107"/>
      <c r="S369" s="107"/>
      <c r="T369" s="10" t="s">
        <v>53</v>
      </c>
      <c r="U369" s="1"/>
    </row>
    <row r="370" spans="1:21" ht="12.75">
      <c r="A370" s="1"/>
      <c r="B370" s="1"/>
      <c r="C370" s="1"/>
      <c r="D370" s="19"/>
      <c r="E370" s="19"/>
      <c r="F370" s="19"/>
      <c r="G370" s="18"/>
      <c r="H370" s="27"/>
      <c r="I370" s="27"/>
      <c r="J370" s="27"/>
      <c r="K370" s="10"/>
      <c r="L370" s="1"/>
      <c r="M370" s="10">
        <v>-506</v>
      </c>
      <c r="N370" s="107" t="str">
        <f>IF(E366="","",IF(E366=B365,B367,B365))</f>
        <v>Kalle Kuuspalu</v>
      </c>
      <c r="O370" s="107"/>
      <c r="P370" s="122"/>
      <c r="Q370" s="14"/>
      <c r="R370" s="15" t="str">
        <f>IF(Mängud!F353="","",Mängud!F353)</f>
        <v>3:2</v>
      </c>
      <c r="S370" s="1"/>
      <c r="T370" s="1"/>
      <c r="U370" s="1"/>
    </row>
    <row r="371" spans="1:21" ht="12.75">
      <c r="A371" s="1"/>
      <c r="B371" s="1"/>
      <c r="C371" s="1"/>
      <c r="D371" s="19"/>
      <c r="E371" s="19"/>
      <c r="F371" s="19"/>
      <c r="G371" s="18"/>
      <c r="H371" s="27"/>
      <c r="I371" s="27"/>
      <c r="J371" s="27"/>
      <c r="K371" s="10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1"/>
      <c r="B372" s="19"/>
      <c r="C372" s="19"/>
      <c r="D372" s="19"/>
      <c r="E372" s="1"/>
      <c r="F372" s="1"/>
      <c r="G372" s="19"/>
      <c r="H372" s="1"/>
      <c r="I372" s="1"/>
      <c r="J372" s="1"/>
      <c r="K372" s="1"/>
      <c r="L372" s="1"/>
      <c r="M372" s="1"/>
      <c r="N372" s="1"/>
      <c r="O372" s="1"/>
      <c r="P372" s="10">
        <v>-552</v>
      </c>
      <c r="Q372" s="107" t="str">
        <f>IF(Q369="","",IF(Q369=N368,N370,N368))</f>
        <v>Raino Rosin</v>
      </c>
      <c r="R372" s="107"/>
      <c r="S372" s="107"/>
      <c r="T372" s="10" t="s">
        <v>55</v>
      </c>
      <c r="U372" s="1"/>
    </row>
    <row r="373" spans="1:19" ht="12.75">
      <c r="A373" s="10">
        <v>-353</v>
      </c>
      <c r="B373" s="127" t="str">
        <f>IF(Miinusring!K4="","",IF(Miinusring!K4=Miinusring!H2,Miinusring!H6,Miinusring!H2))</f>
        <v>Raigo Rommot</v>
      </c>
      <c r="C373" s="127"/>
      <c r="D373" s="127"/>
      <c r="E373" s="47"/>
      <c r="F373" s="26"/>
      <c r="G373" s="26"/>
      <c r="H373" s="26"/>
      <c r="I373" s="132" t="s">
        <v>229</v>
      </c>
      <c r="J373" s="132"/>
      <c r="K373" s="132"/>
      <c r="L373" s="132"/>
      <c r="M373" s="132"/>
      <c r="N373" s="88"/>
      <c r="O373" s="56"/>
      <c r="P373" s="56"/>
      <c r="Q373" s="56"/>
      <c r="R373" s="56"/>
      <c r="S373" s="56"/>
    </row>
    <row r="374" spans="1:19" ht="12.75">
      <c r="A374" s="10"/>
      <c r="B374" s="26"/>
      <c r="C374" s="26"/>
      <c r="D374" s="48">
        <v>409</v>
      </c>
      <c r="E374" s="111" t="str">
        <f>IF(Mängud!E210="","",Mängud!E210)</f>
        <v>Raigo Rommot</v>
      </c>
      <c r="F374" s="111"/>
      <c r="G374" s="111"/>
      <c r="H374" s="26"/>
      <c r="I374" s="26"/>
      <c r="J374" s="26"/>
      <c r="K374" s="26"/>
      <c r="L374" s="26"/>
      <c r="M374" s="26"/>
      <c r="N374" s="26"/>
      <c r="O374" s="11"/>
      <c r="P374" s="30"/>
      <c r="Q374" s="2"/>
      <c r="R374" s="112"/>
      <c r="S374" s="112"/>
    </row>
    <row r="375" spans="1:17" ht="12.75">
      <c r="A375" s="10">
        <v>-354</v>
      </c>
      <c r="B375" s="126" t="str">
        <f>IF(Miinusring!K12="","",IF(Miinusring!K12=Miinusring!H10,Miinusring!H14,Miinusring!H10))</f>
        <v>Peeter Pill</v>
      </c>
      <c r="C375" s="126"/>
      <c r="D375" s="126"/>
      <c r="E375" s="49"/>
      <c r="F375" s="50" t="str">
        <f>IF(Mängud!F210="","",Mängud!F210)</f>
        <v>3:0</v>
      </c>
      <c r="G375" s="48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10"/>
      <c r="B376" s="26"/>
      <c r="C376" s="26"/>
      <c r="D376" s="26"/>
      <c r="E376" s="26"/>
      <c r="F376" s="26"/>
      <c r="G376" s="51">
        <v>461</v>
      </c>
      <c r="H376" s="111" t="str">
        <f>IF(Mängud!E262="","",Mängud!E262)</f>
        <v>Alex Rahuoja</v>
      </c>
      <c r="I376" s="111"/>
      <c r="J376" s="111"/>
      <c r="K376" s="26"/>
      <c r="L376" s="26"/>
      <c r="M376" s="26"/>
      <c r="N376" s="26"/>
      <c r="O376" s="26"/>
      <c r="P376" s="26"/>
      <c r="Q376" s="26"/>
    </row>
    <row r="377" spans="1:17" ht="12.75">
      <c r="A377" s="10">
        <v>-355</v>
      </c>
      <c r="B377" s="127" t="str">
        <f>IF(Miinusring!K20="","",IF(Miinusring!K20=Miinusring!H18,Miinusring!H22,Miinusring!H18))</f>
        <v>Arvi Merigan</v>
      </c>
      <c r="C377" s="127"/>
      <c r="D377" s="127"/>
      <c r="E377" s="26"/>
      <c r="F377" s="26"/>
      <c r="G377" s="51"/>
      <c r="H377" s="49"/>
      <c r="I377" s="50" t="str">
        <f>IF(Mängud!F262="","",Mängud!F262)</f>
        <v>3:0</v>
      </c>
      <c r="J377" s="48"/>
      <c r="K377" s="26"/>
      <c r="L377" s="26"/>
      <c r="M377" s="26"/>
      <c r="N377" s="26"/>
      <c r="O377" s="26"/>
      <c r="P377" s="26"/>
      <c r="Q377" s="26"/>
    </row>
    <row r="378" spans="1:17" ht="12.75">
      <c r="A378" s="10"/>
      <c r="B378" s="26"/>
      <c r="C378" s="26"/>
      <c r="D378" s="48">
        <v>410</v>
      </c>
      <c r="E378" s="128" t="str">
        <f>IF(Mängud!E211="","",Mängud!E211)</f>
        <v>Alex Rahuoja</v>
      </c>
      <c r="F378" s="128"/>
      <c r="G378" s="128"/>
      <c r="H378" s="52"/>
      <c r="I378" s="26"/>
      <c r="J378" s="51"/>
      <c r="K378" s="26"/>
      <c r="L378" s="26"/>
      <c r="M378" s="26"/>
      <c r="N378" s="26"/>
      <c r="O378" s="26"/>
      <c r="P378" s="26"/>
      <c r="Q378" s="26"/>
    </row>
    <row r="379" spans="1:17" ht="12.75">
      <c r="A379" s="10">
        <v>-356</v>
      </c>
      <c r="B379" s="127" t="str">
        <f>IF(Miinusring!K28="","",IF(Miinusring!K28=Miinusring!H26,Miinusring!H30,Miinusring!H26))</f>
        <v>Alex Rahuoja</v>
      </c>
      <c r="C379" s="127"/>
      <c r="D379" s="127"/>
      <c r="E379" s="53"/>
      <c r="F379" s="50" t="str">
        <f>IF(Mängud!F211="","",Mängud!F211)</f>
        <v>3:2</v>
      </c>
      <c r="G379" s="54"/>
      <c r="H379" s="47"/>
      <c r="I379" s="26"/>
      <c r="J379" s="51"/>
      <c r="K379" s="26"/>
      <c r="L379" s="26"/>
      <c r="M379" s="26"/>
      <c r="N379" s="26"/>
      <c r="O379" s="26"/>
      <c r="P379" s="26"/>
      <c r="Q379" s="26"/>
    </row>
    <row r="380" spans="1:17" ht="12.75">
      <c r="A380" s="10"/>
      <c r="B380" s="26"/>
      <c r="C380" s="26"/>
      <c r="D380" s="26"/>
      <c r="E380" s="26"/>
      <c r="F380" s="26"/>
      <c r="G380" s="26"/>
      <c r="H380" s="26"/>
      <c r="I380" s="26"/>
      <c r="J380" s="51">
        <v>503</v>
      </c>
      <c r="K380" s="128" t="str">
        <f>IF(Mängud!E304="","",Mängud!E304)</f>
        <v>Alex Rahuoja</v>
      </c>
      <c r="L380" s="128"/>
      <c r="M380" s="128"/>
      <c r="N380" s="26"/>
      <c r="O380" s="26"/>
      <c r="P380" s="26"/>
      <c r="Q380" s="26"/>
    </row>
    <row r="381" spans="1:17" ht="12.75">
      <c r="A381" s="10">
        <v>-357</v>
      </c>
      <c r="B381" s="127" t="str">
        <f>IF(Miinusring!K36="","",IF(Miinusring!K36=Miinusring!H34,Miinusring!H38,Miinusring!H34))</f>
        <v>Taavi Miku</v>
      </c>
      <c r="C381" s="127"/>
      <c r="D381" s="127"/>
      <c r="E381" s="26"/>
      <c r="F381" s="26"/>
      <c r="G381" s="26"/>
      <c r="H381" s="26"/>
      <c r="I381" s="26"/>
      <c r="J381" s="51"/>
      <c r="K381" s="49"/>
      <c r="L381" s="15" t="str">
        <f>IF(Mängud!F304="","",Mängud!F304)</f>
        <v>3:1</v>
      </c>
      <c r="M381" s="48"/>
      <c r="N381" s="26"/>
      <c r="O381" s="26"/>
      <c r="P381" s="26"/>
      <c r="Q381" s="26"/>
    </row>
    <row r="382" spans="1:17" ht="12.75">
      <c r="A382" s="10"/>
      <c r="B382" s="26"/>
      <c r="C382" s="26"/>
      <c r="D382" s="48">
        <v>411</v>
      </c>
      <c r="E382" s="128" t="str">
        <f>IF(Mängud!E212="","",Mängud!E212)</f>
        <v>Taavi Miku</v>
      </c>
      <c r="F382" s="128"/>
      <c r="G382" s="128"/>
      <c r="H382" s="26"/>
      <c r="I382" s="26"/>
      <c r="J382" s="51"/>
      <c r="K382" s="26"/>
      <c r="L382" s="26"/>
      <c r="M382" s="51"/>
      <c r="N382" s="26"/>
      <c r="O382" s="26"/>
      <c r="P382" s="26"/>
      <c r="Q382" s="26"/>
    </row>
    <row r="383" spans="1:17" ht="12.75">
      <c r="A383" s="10">
        <v>-358</v>
      </c>
      <c r="B383" s="126" t="str">
        <f>IF(Miinusring!K44="","",IF(Miinusring!K44=Miinusring!H42,Miinusring!H46,Miinusring!H42))</f>
        <v>Veljo Mõek</v>
      </c>
      <c r="C383" s="126"/>
      <c r="D383" s="126"/>
      <c r="E383" s="49"/>
      <c r="F383" s="50" t="str">
        <f>IF(Mängud!F212="","",Mängud!F212)</f>
        <v>3:1</v>
      </c>
      <c r="G383" s="48"/>
      <c r="H383" s="26"/>
      <c r="I383" s="26"/>
      <c r="J383" s="51"/>
      <c r="K383" s="26"/>
      <c r="L383" s="26"/>
      <c r="M383" s="51"/>
      <c r="N383" s="26"/>
      <c r="O383" s="26"/>
      <c r="P383" s="26"/>
      <c r="Q383" s="26"/>
    </row>
    <row r="384" spans="1:17" ht="12.75">
      <c r="A384" s="10"/>
      <c r="B384" s="26"/>
      <c r="C384" s="26"/>
      <c r="D384" s="26"/>
      <c r="E384" s="26"/>
      <c r="F384" s="26"/>
      <c r="G384" s="51">
        <v>462</v>
      </c>
      <c r="H384" s="128" t="str">
        <f>IF(Mängud!E263="","",Mängud!E263)</f>
        <v>Grigori Maltizov</v>
      </c>
      <c r="I384" s="128"/>
      <c r="J384" s="128"/>
      <c r="K384" s="52"/>
      <c r="L384" s="26"/>
      <c r="M384" s="51"/>
      <c r="N384" s="26"/>
      <c r="O384" s="26"/>
      <c r="P384" s="26"/>
      <c r="Q384" s="26"/>
    </row>
    <row r="385" spans="1:17" ht="12.75">
      <c r="A385" s="10">
        <v>-359</v>
      </c>
      <c r="B385" s="127" t="str">
        <f>IF(Miinusring!K52="","",IF(Miinusring!K52=Miinusring!H50,Miinusring!H54,Miinusring!H50))</f>
        <v>Grigori Maltizov</v>
      </c>
      <c r="C385" s="127"/>
      <c r="D385" s="127"/>
      <c r="E385" s="26"/>
      <c r="F385" s="26"/>
      <c r="G385" s="51"/>
      <c r="H385" s="49"/>
      <c r="I385" s="50" t="str">
        <f>IF(Mängud!F263="","",Mängud!F263)</f>
        <v>3:1</v>
      </c>
      <c r="J385" s="54"/>
      <c r="K385" s="47"/>
      <c r="L385" s="26"/>
      <c r="M385" s="51"/>
      <c r="N385" s="26"/>
      <c r="O385" s="26"/>
      <c r="P385" s="26"/>
      <c r="Q385" s="26"/>
    </row>
    <row r="386" spans="1:17" ht="12.75">
      <c r="A386" s="10"/>
      <c r="B386" s="26"/>
      <c r="C386" s="26"/>
      <c r="D386" s="48">
        <v>412</v>
      </c>
      <c r="E386" s="128" t="str">
        <f>IF(Mängud!E213="","",Mängud!E213)</f>
        <v>Grigori Maltizov</v>
      </c>
      <c r="F386" s="128"/>
      <c r="G386" s="128"/>
      <c r="H386" s="52"/>
      <c r="I386" s="26"/>
      <c r="J386" s="26"/>
      <c r="K386" s="26"/>
      <c r="L386" s="26"/>
      <c r="M386" s="51"/>
      <c r="N386" s="26"/>
      <c r="O386" s="26"/>
      <c r="P386" s="26"/>
      <c r="Q386" s="26"/>
    </row>
    <row r="387" spans="1:17" ht="12.75">
      <c r="A387" s="10">
        <v>-360</v>
      </c>
      <c r="B387" s="126" t="str">
        <f>IF(Miinusring!K60="","",IF(Miinusring!K60=Miinusring!H58,Miinusring!H62,Miinusring!H58))</f>
        <v>Kalju Nasir</v>
      </c>
      <c r="C387" s="126"/>
      <c r="D387" s="126"/>
      <c r="E387" s="49"/>
      <c r="F387" s="50" t="str">
        <f>IF(Mängud!F213="","",Mängud!F213)</f>
        <v>3:1</v>
      </c>
      <c r="G387" s="54"/>
      <c r="H387" s="47"/>
      <c r="I387" s="26"/>
      <c r="J387" s="26"/>
      <c r="K387" s="26"/>
      <c r="L387" s="26"/>
      <c r="M387" s="51"/>
      <c r="N387" s="26"/>
      <c r="O387" s="26"/>
      <c r="P387" s="26"/>
      <c r="Q387" s="26"/>
    </row>
    <row r="388" spans="1:17" ht="12.75">
      <c r="A388" s="10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51">
        <v>551</v>
      </c>
      <c r="N388" s="128" t="str">
        <f>IF(Mängud!E352="","",Mängud!E352)</f>
        <v>Alex Rahuoja</v>
      </c>
      <c r="O388" s="128"/>
      <c r="P388" s="128"/>
      <c r="Q388" s="10" t="s">
        <v>57</v>
      </c>
    </row>
    <row r="389" spans="1:17" ht="12.75">
      <c r="A389" s="10">
        <v>-361</v>
      </c>
      <c r="B389" s="127" t="str">
        <f>IF(Miinusring!K68="","",IF(Miinusring!K68=Miinusring!H66,Miinusring!H70,Miinusring!H66))</f>
        <v>Marika Kotka</v>
      </c>
      <c r="C389" s="127"/>
      <c r="D389" s="127"/>
      <c r="E389" s="26"/>
      <c r="F389" s="26"/>
      <c r="G389" s="26"/>
      <c r="H389" s="26"/>
      <c r="I389" s="26"/>
      <c r="J389" s="26"/>
      <c r="K389" s="26"/>
      <c r="L389" s="26"/>
      <c r="M389" s="51"/>
      <c r="O389" s="58" t="str">
        <f>IF(Mängud!F352="","",Mängud!F352)</f>
        <v>w.o.</v>
      </c>
      <c r="P389" s="26"/>
      <c r="Q389" s="26"/>
    </row>
    <row r="390" spans="1:17" ht="12.75">
      <c r="A390" s="10"/>
      <c r="B390" s="26"/>
      <c r="C390" s="26"/>
      <c r="D390" s="48">
        <v>413</v>
      </c>
      <c r="E390" s="128" t="str">
        <f>IF(Mängud!E214="","",Mängud!E214)</f>
        <v>Marika Kotka</v>
      </c>
      <c r="F390" s="128"/>
      <c r="G390" s="128"/>
      <c r="H390" s="26"/>
      <c r="I390" s="26"/>
      <c r="J390" s="26"/>
      <c r="K390" s="26"/>
      <c r="L390" s="26"/>
      <c r="M390" s="51"/>
      <c r="N390" s="26"/>
      <c r="O390" s="26"/>
      <c r="P390" s="26"/>
      <c r="Q390" s="26"/>
    </row>
    <row r="391" spans="1:17" ht="12.75">
      <c r="A391" s="10">
        <v>-362</v>
      </c>
      <c r="B391" s="126" t="str">
        <f>IF(Miinusring!K76="","",IF(Miinusring!K76=Miinusring!H74,Miinusring!H78,Miinusring!H74))</f>
        <v>Toomas Hansar</v>
      </c>
      <c r="C391" s="126"/>
      <c r="D391" s="126"/>
      <c r="E391" s="49"/>
      <c r="F391" s="50" t="str">
        <f>IF(Mängud!F214="","",Mängud!F214)</f>
        <v>3:0</v>
      </c>
      <c r="G391" s="48"/>
      <c r="H391" s="26"/>
      <c r="I391" s="26"/>
      <c r="J391" s="26"/>
      <c r="K391" s="26"/>
      <c r="L391" s="26"/>
      <c r="M391" s="51"/>
      <c r="N391" s="26"/>
      <c r="O391" s="26"/>
      <c r="P391" s="26"/>
      <c r="Q391" s="26"/>
    </row>
    <row r="392" spans="1:13" ht="12.75">
      <c r="A392" s="10"/>
      <c r="B392" s="26"/>
      <c r="C392" s="26"/>
      <c r="D392" s="26"/>
      <c r="E392" s="26"/>
      <c r="F392" s="26"/>
      <c r="G392" s="51">
        <v>463</v>
      </c>
      <c r="H392" s="128" t="str">
        <f>IF(Mängud!E264="","",Mängud!E264)</f>
        <v>Ain Raid</v>
      </c>
      <c r="I392" s="128"/>
      <c r="J392" s="128"/>
      <c r="K392" s="26"/>
      <c r="L392" s="26"/>
      <c r="M392" s="51"/>
    </row>
    <row r="393" spans="1:17" ht="12.75">
      <c r="A393" s="10">
        <v>-363</v>
      </c>
      <c r="B393" s="127" t="str">
        <f>IF(Miinusring!K85="","",IF(Miinusring!K85=Miinusring!H83,Miinusring!H87,Miinusring!H83))</f>
        <v>Aleksandr Zubjuk</v>
      </c>
      <c r="C393" s="127"/>
      <c r="D393" s="127"/>
      <c r="E393" s="26"/>
      <c r="F393" s="26"/>
      <c r="G393" s="51"/>
      <c r="H393" s="49"/>
      <c r="I393" s="50" t="str">
        <f>IF(Mängud!F264="","",Mängud!F264)</f>
        <v>3:1</v>
      </c>
      <c r="J393" s="48"/>
      <c r="K393" s="26"/>
      <c r="L393" s="26"/>
      <c r="M393" s="51"/>
      <c r="N393" s="26"/>
      <c r="O393" s="26"/>
      <c r="P393" s="26"/>
      <c r="Q393" s="26"/>
    </row>
    <row r="394" spans="1:17" ht="12.75">
      <c r="A394" s="10"/>
      <c r="B394" s="26"/>
      <c r="C394" s="26"/>
      <c r="D394" s="48">
        <v>414</v>
      </c>
      <c r="E394" s="128" t="str">
        <f>IF(Mängud!E215="","",Mängud!E215)</f>
        <v>Ain Raid</v>
      </c>
      <c r="F394" s="128"/>
      <c r="G394" s="128"/>
      <c r="H394" s="52"/>
      <c r="I394" s="26"/>
      <c r="J394" s="51"/>
      <c r="K394" s="26"/>
      <c r="L394" s="26"/>
      <c r="M394" s="51"/>
      <c r="N394" s="26"/>
      <c r="O394" s="26"/>
      <c r="P394" s="26"/>
      <c r="Q394" s="26"/>
    </row>
    <row r="395" spans="1:17" ht="12.75">
      <c r="A395" s="10">
        <v>-364</v>
      </c>
      <c r="B395" s="126" t="str">
        <f>IF(Miinusring!K93="","",IF(Miinusring!K93=Miinusring!H91,Miinusring!H95,Miinusring!H91))</f>
        <v>Ain Raid</v>
      </c>
      <c r="C395" s="126"/>
      <c r="D395" s="126"/>
      <c r="E395" s="49"/>
      <c r="F395" s="50" t="str">
        <f>IF(Mängud!F215="","",Mängud!F215)</f>
        <v>3:0</v>
      </c>
      <c r="G395" s="54"/>
      <c r="H395" s="47"/>
      <c r="I395" s="26"/>
      <c r="J395" s="51"/>
      <c r="K395" s="26"/>
      <c r="L395" s="26"/>
      <c r="M395" s="51"/>
      <c r="N395" s="26"/>
      <c r="O395" s="26"/>
      <c r="P395" s="26"/>
      <c r="Q395" s="26"/>
    </row>
    <row r="396" spans="1:17" ht="12.75">
      <c r="A396" s="10"/>
      <c r="B396" s="26"/>
      <c r="C396" s="26"/>
      <c r="D396" s="26"/>
      <c r="E396" s="26"/>
      <c r="F396" s="26"/>
      <c r="G396" s="26"/>
      <c r="H396" s="26"/>
      <c r="I396" s="26"/>
      <c r="J396" s="51">
        <v>504</v>
      </c>
      <c r="K396" s="128" t="str">
        <f>IF(Mängud!E305="","",Mängud!E305)</f>
        <v>Sten Toomla</v>
      </c>
      <c r="L396" s="128"/>
      <c r="M396" s="128"/>
      <c r="N396" s="52"/>
      <c r="O396" s="26"/>
      <c r="P396" s="26"/>
      <c r="Q396" s="26"/>
    </row>
    <row r="397" spans="1:17" ht="12.75">
      <c r="A397" s="10">
        <v>-365</v>
      </c>
      <c r="B397" s="127" t="str">
        <f>IF(Miinusring!K101="","",IF(Miinusring!K101=Miinusring!H99,Miinusring!H103,Miinusring!H99))</f>
        <v>Andres Lampe</v>
      </c>
      <c r="C397" s="127"/>
      <c r="D397" s="127"/>
      <c r="E397" s="26"/>
      <c r="F397" s="26"/>
      <c r="G397" s="26"/>
      <c r="H397" s="26"/>
      <c r="I397" s="26"/>
      <c r="J397" s="51"/>
      <c r="K397" s="49"/>
      <c r="L397" s="15" t="str">
        <f>IF(Mängud!F305="","",Mängud!F305)</f>
        <v>3:1</v>
      </c>
      <c r="M397" s="26"/>
      <c r="N397" s="26"/>
      <c r="O397" s="26"/>
      <c r="P397" s="26"/>
      <c r="Q397" s="26"/>
    </row>
    <row r="398" spans="1:17" ht="12.75">
      <c r="A398" s="10"/>
      <c r="B398" s="26"/>
      <c r="C398" s="26"/>
      <c r="D398" s="48">
        <v>415</v>
      </c>
      <c r="E398" s="128" t="str">
        <f>IF(Mängud!E216="","",Mängud!E216)</f>
        <v>Andres Lampe</v>
      </c>
      <c r="F398" s="128"/>
      <c r="G398" s="128"/>
      <c r="H398" s="26"/>
      <c r="I398" s="26"/>
      <c r="J398" s="51"/>
      <c r="K398" s="26"/>
      <c r="L398" s="26"/>
      <c r="M398" s="10">
        <v>-551</v>
      </c>
      <c r="N398" s="127" t="str">
        <f>IF(N388="","",IF(N388=K380,K396,K380))</f>
        <v>Sten Toomla</v>
      </c>
      <c r="O398" s="127"/>
      <c r="P398" s="127"/>
      <c r="Q398" s="10" t="s">
        <v>58</v>
      </c>
    </row>
    <row r="399" spans="1:12" ht="12.75">
      <c r="A399" s="10">
        <v>-366</v>
      </c>
      <c r="B399" s="126" t="str">
        <f>IF(Miinusring!K109="","",IF(Miinusring!K109=Miinusring!H107,Miinusring!H111,Miinusring!H107))</f>
        <v>Enrico Kozintsev</v>
      </c>
      <c r="C399" s="126"/>
      <c r="D399" s="126"/>
      <c r="E399" s="49"/>
      <c r="F399" s="50" t="str">
        <f>IF(Mängud!F216="","",Mängud!F216)</f>
        <v>3:1</v>
      </c>
      <c r="G399" s="48"/>
      <c r="H399" s="26"/>
      <c r="I399" s="26"/>
      <c r="J399" s="51"/>
      <c r="K399" s="26"/>
      <c r="L399" s="26"/>
    </row>
    <row r="400" spans="1:11" ht="12.75">
      <c r="A400" s="10"/>
      <c r="B400" s="26"/>
      <c r="C400" s="26"/>
      <c r="D400" s="26"/>
      <c r="E400" s="26"/>
      <c r="F400" s="26"/>
      <c r="G400" s="51">
        <v>464</v>
      </c>
      <c r="H400" s="128" t="str">
        <f>IF(Mängud!E265="","",Mängud!E265)</f>
        <v>Sten Toomla</v>
      </c>
      <c r="I400" s="128"/>
      <c r="J400" s="128"/>
      <c r="K400" s="52"/>
    </row>
    <row r="401" spans="1:10" ht="12.75">
      <c r="A401" s="10">
        <v>-367</v>
      </c>
      <c r="B401" s="127" t="str">
        <f>IF(Miinusring!K117="","",IF(Miinusring!K117=Miinusring!H115,Miinusring!H119,Miinusring!H115))</f>
        <v>Reet Kullerkupp</v>
      </c>
      <c r="C401" s="127"/>
      <c r="D401" s="127"/>
      <c r="E401" s="26"/>
      <c r="F401" s="26"/>
      <c r="G401" s="51"/>
      <c r="H401" s="49"/>
      <c r="I401" s="50" t="str">
        <f>IF(Mängud!F265="","",Mängud!F265)</f>
        <v>3:1</v>
      </c>
      <c r="J401" s="54"/>
    </row>
    <row r="402" spans="1:19" ht="12.75">
      <c r="A402" s="10"/>
      <c r="B402" s="26"/>
      <c r="C402" s="26"/>
      <c r="D402" s="48">
        <v>416</v>
      </c>
      <c r="E402" s="129" t="str">
        <f>IF(Mängud!E217="","",Mängud!E217)</f>
        <v>Sten Toomla</v>
      </c>
      <c r="F402" s="129"/>
      <c r="G402" s="129"/>
      <c r="H402" s="26"/>
      <c r="I402" s="26"/>
      <c r="M402" s="10">
        <v>-503</v>
      </c>
      <c r="N402" s="127" t="str">
        <f>IF(K380="","",IF(K380=H376,H384,H376))</f>
        <v>Grigori Maltizov</v>
      </c>
      <c r="O402" s="127"/>
      <c r="P402" s="127"/>
      <c r="Q402" s="26"/>
      <c r="R402" s="26"/>
      <c r="S402" s="26"/>
    </row>
    <row r="403" spans="1:20" ht="12.75">
      <c r="A403" s="10">
        <v>-368</v>
      </c>
      <c r="B403" s="126" t="str">
        <f>IF(Miinusring!K125="","",IF(Miinusring!K125=Miinusring!H123,Miinusring!H127,Miinusring!H123))</f>
        <v>Sten Toomla</v>
      </c>
      <c r="C403" s="126"/>
      <c r="D403" s="126"/>
      <c r="E403" s="49"/>
      <c r="F403" s="50" t="str">
        <f>IF(Mängud!F217="","",Mängud!F217)</f>
        <v>3:0</v>
      </c>
      <c r="G403" s="54"/>
      <c r="H403" s="47"/>
      <c r="I403" s="26"/>
      <c r="M403" s="10"/>
      <c r="N403" s="26"/>
      <c r="O403" s="26"/>
      <c r="P403" s="48">
        <v>550</v>
      </c>
      <c r="Q403" s="128" t="str">
        <f>IF(Mängud!E351="","",Mängud!E351)</f>
        <v>Grigori Maltizov</v>
      </c>
      <c r="R403" s="127"/>
      <c r="S403" s="127"/>
      <c r="T403" s="10" t="s">
        <v>59</v>
      </c>
    </row>
    <row r="404" spans="2:19" ht="12.75">
      <c r="B404" s="26"/>
      <c r="C404" s="26"/>
      <c r="D404" s="26"/>
      <c r="E404" s="26"/>
      <c r="F404" s="26"/>
      <c r="G404" s="26"/>
      <c r="H404" s="26"/>
      <c r="I404" s="26"/>
      <c r="M404" s="10">
        <v>-504</v>
      </c>
      <c r="N404" s="127" t="str">
        <f>IF(K396="","",IF(K396=H392,H400,H392))</f>
        <v>Ain Raid</v>
      </c>
      <c r="O404" s="127"/>
      <c r="P404" s="126"/>
      <c r="R404" s="58" t="str">
        <f>IF(Mängud!F351="","",Mängud!F351)</f>
        <v>3:2</v>
      </c>
      <c r="S404" s="54"/>
    </row>
    <row r="405" spans="1:17" ht="12.75">
      <c r="A405" s="10">
        <v>-461</v>
      </c>
      <c r="B405" s="127" t="str">
        <f>IF(H376="","",IF(H376=E374,E378,E374))</f>
        <v>Raigo Rommot</v>
      </c>
      <c r="C405" s="127"/>
      <c r="D405" s="127"/>
      <c r="E405" s="26"/>
      <c r="F405" s="26"/>
      <c r="G405" s="26"/>
      <c r="H405" s="47"/>
      <c r="I405" s="47"/>
      <c r="M405" s="26"/>
      <c r="N405" s="26"/>
      <c r="O405" s="26"/>
      <c r="P405" s="26"/>
      <c r="Q405" s="26"/>
    </row>
    <row r="406" spans="1:20" ht="12.75">
      <c r="A406" s="10"/>
      <c r="B406" s="26"/>
      <c r="C406" s="26"/>
      <c r="D406" s="48">
        <v>501</v>
      </c>
      <c r="E406" s="128" t="str">
        <f>IF(Mängud!E302="","",Mängud!E302)</f>
        <v>Raigo Rommot</v>
      </c>
      <c r="F406" s="128"/>
      <c r="G406" s="128"/>
      <c r="H406" s="47"/>
      <c r="I406" s="47"/>
      <c r="M406" s="26"/>
      <c r="N406" s="26"/>
      <c r="O406" s="26"/>
      <c r="P406" s="10">
        <v>-550</v>
      </c>
      <c r="Q406" s="127" t="str">
        <f>IF(Q403="","",IF(Q403=N402,N404,N402))</f>
        <v>Ain Raid</v>
      </c>
      <c r="R406" s="127"/>
      <c r="S406" s="127"/>
      <c r="T406" s="10" t="s">
        <v>60</v>
      </c>
    </row>
    <row r="407" spans="1:9" ht="12.75">
      <c r="A407" s="10">
        <v>-462</v>
      </c>
      <c r="B407" s="126" t="str">
        <f>IF(H384="","",IF(H384=E382,E386,E382))</f>
        <v>Taavi Miku</v>
      </c>
      <c r="C407" s="126"/>
      <c r="D407" s="126"/>
      <c r="E407" s="49"/>
      <c r="F407" s="50" t="str">
        <f>IF(Mängud!F302="","",Mängud!F302)</f>
        <v>3:2</v>
      </c>
      <c r="G407" s="48"/>
      <c r="H407" s="47"/>
      <c r="I407" s="47"/>
    </row>
    <row r="408" spans="1:11" ht="12.75">
      <c r="A408" s="10"/>
      <c r="B408" s="26"/>
      <c r="C408" s="26"/>
      <c r="D408" s="26"/>
      <c r="E408" s="26"/>
      <c r="F408" s="26"/>
      <c r="G408" s="51">
        <v>549</v>
      </c>
      <c r="H408" s="128" t="str">
        <f>IF(Mängud!E350="","",Mängud!E350)</f>
        <v>Raigo Rommot</v>
      </c>
      <c r="I408" s="128"/>
      <c r="J408" s="128"/>
      <c r="K408" s="10" t="s">
        <v>61</v>
      </c>
    </row>
    <row r="409" spans="1:10" ht="12.75">
      <c r="A409" s="10">
        <v>-463</v>
      </c>
      <c r="B409" s="127" t="str">
        <f>IF(H392="","",IF(H392=E390,E394,E390))</f>
        <v>Marika Kotka</v>
      </c>
      <c r="C409" s="127"/>
      <c r="D409" s="127"/>
      <c r="E409" s="26"/>
      <c r="F409" s="26"/>
      <c r="G409" s="51"/>
      <c r="H409" s="49"/>
      <c r="I409" s="50" t="str">
        <f>IF(Mängud!F350="","",Mängud!F350)</f>
        <v>3:2</v>
      </c>
      <c r="J409" s="54"/>
    </row>
    <row r="410" spans="1:10" ht="12.75">
      <c r="A410" s="10"/>
      <c r="B410" s="26"/>
      <c r="C410" s="26"/>
      <c r="D410" s="48">
        <v>502</v>
      </c>
      <c r="E410" s="129" t="str">
        <f>IF(Mängud!E303="","",Mängud!E303)</f>
        <v>Andres Lampe</v>
      </c>
      <c r="F410" s="129"/>
      <c r="G410" s="129"/>
      <c r="H410" s="26"/>
      <c r="I410" s="26"/>
      <c r="J410" s="26"/>
    </row>
    <row r="411" spans="1:6" ht="12.75">
      <c r="A411" s="10">
        <v>-464</v>
      </c>
      <c r="B411" s="126" t="str">
        <f>IF(H400="","",IF(H400=E398,E402,E398))</f>
        <v>Andres Lampe</v>
      </c>
      <c r="C411" s="126"/>
      <c r="D411" s="126"/>
      <c r="E411" s="49"/>
      <c r="F411" s="50" t="str">
        <f>IF(Mängud!F303="","",Mängud!F303)</f>
        <v>3:0</v>
      </c>
    </row>
    <row r="412" spans="2:11" ht="12.75">
      <c r="B412" s="26"/>
      <c r="C412" s="26"/>
      <c r="D412" s="26"/>
      <c r="E412" s="26"/>
      <c r="F412" s="26"/>
      <c r="G412" s="10">
        <v>-549</v>
      </c>
      <c r="H412" s="127" t="str">
        <f>IF(H408="","",IF(H408=E406,E410,E406))</f>
        <v>Andres Lampe</v>
      </c>
      <c r="I412" s="127"/>
      <c r="J412" s="127"/>
      <c r="K412" s="10" t="s">
        <v>62</v>
      </c>
    </row>
    <row r="413" spans="1:10" ht="12.75">
      <c r="A413" s="10">
        <v>-409</v>
      </c>
      <c r="B413" s="107" t="str">
        <f>IF(E374="","",IF(E374=B373,B375,B373))</f>
        <v>Peeter Pill</v>
      </c>
      <c r="C413" s="107"/>
      <c r="D413" s="107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3">
        <v>457</v>
      </c>
      <c r="E414" s="111" t="str">
        <f>IF(Mängud!E258="","",Mängud!E258)</f>
        <v>Peeter Pill</v>
      </c>
      <c r="F414" s="111"/>
      <c r="G414" s="111"/>
      <c r="H414" s="1"/>
      <c r="I414" s="1"/>
      <c r="J414" s="1"/>
    </row>
    <row r="415" spans="1:19" ht="12.75">
      <c r="A415" s="10">
        <v>-410</v>
      </c>
      <c r="B415" s="122" t="str">
        <f>IF(E378="","",IF(E378=B377,B379,B377))</f>
        <v>Arvi Merigan</v>
      </c>
      <c r="C415" s="122"/>
      <c r="D415" s="122"/>
      <c r="E415" s="14"/>
      <c r="F415" s="15" t="str">
        <f>IF(Mängud!F258="","",Mängud!F258)</f>
        <v>3:2</v>
      </c>
      <c r="G415" s="13"/>
      <c r="H415" s="1"/>
      <c r="I415" s="1"/>
      <c r="J415" s="1"/>
      <c r="M415" s="10">
        <v>-501</v>
      </c>
      <c r="N415" s="127" t="str">
        <f>IF(E406="","",IF(E406=B405,B407,B405))</f>
        <v>Taavi Miku</v>
      </c>
      <c r="O415" s="127"/>
      <c r="P415" s="127"/>
      <c r="Q415" s="26"/>
      <c r="R415" s="26"/>
      <c r="S415" s="26"/>
    </row>
    <row r="416" spans="1:20" ht="12.75">
      <c r="A416" s="1"/>
      <c r="B416" s="1"/>
      <c r="C416" s="1"/>
      <c r="D416" s="1"/>
      <c r="E416" s="1"/>
      <c r="F416" s="1"/>
      <c r="G416" s="16">
        <v>499</v>
      </c>
      <c r="H416" s="111" t="str">
        <f>IF(Mängud!E300="","",Mängud!E300)</f>
        <v>Kalju Nasir</v>
      </c>
      <c r="I416" s="111"/>
      <c r="J416" s="111"/>
      <c r="M416" s="10"/>
      <c r="N416" s="26"/>
      <c r="O416" s="26"/>
      <c r="P416" s="48">
        <v>548</v>
      </c>
      <c r="Q416" s="128" t="str">
        <f>IF(Mängud!E349="","",Mängud!E349)</f>
        <v>Taavi Miku</v>
      </c>
      <c r="R416" s="127"/>
      <c r="S416" s="127"/>
      <c r="T416" s="10" t="s">
        <v>63</v>
      </c>
    </row>
    <row r="417" spans="1:19" ht="12.75">
      <c r="A417" s="10">
        <v>-411</v>
      </c>
      <c r="B417" s="107" t="str">
        <f>IF(E382="","",IF(E382=B381,B383,B381))</f>
        <v>Veljo Mõek</v>
      </c>
      <c r="C417" s="107"/>
      <c r="D417" s="107"/>
      <c r="E417" s="1"/>
      <c r="F417" s="1"/>
      <c r="G417" s="16"/>
      <c r="H417" s="14"/>
      <c r="I417" s="15" t="str">
        <f>IF(Mängud!F300="","",Mängud!F300)</f>
        <v>3:2</v>
      </c>
      <c r="J417" s="13"/>
      <c r="M417" s="10">
        <v>-502</v>
      </c>
      <c r="N417" s="127" t="str">
        <f>IF(E410="","",IF(E410=B409,B411,B409))</f>
        <v>Marika Kotka</v>
      </c>
      <c r="O417" s="127"/>
      <c r="P417" s="126"/>
      <c r="Q417" s="49"/>
      <c r="R417" s="50" t="str">
        <f>IF(Mängud!F349="","",Mängud!F349)</f>
        <v>3:2</v>
      </c>
      <c r="S417" s="54"/>
    </row>
    <row r="418" spans="1:20" ht="12.75">
      <c r="A418" s="1"/>
      <c r="B418" s="1"/>
      <c r="C418" s="1"/>
      <c r="D418" s="13">
        <v>458</v>
      </c>
      <c r="E418" s="106" t="str">
        <f>IF(Mängud!E259="","",Mängud!E259)</f>
        <v>Kalju Nasir</v>
      </c>
      <c r="F418" s="106"/>
      <c r="G418" s="106"/>
      <c r="H418" s="1"/>
      <c r="I418" s="1"/>
      <c r="J418" s="16"/>
      <c r="M418" s="26"/>
      <c r="N418" s="26"/>
      <c r="O418" s="26"/>
      <c r="P418" s="10">
        <v>-548</v>
      </c>
      <c r="Q418" s="127" t="str">
        <f>IF(Q416="","",IF(Q416=N415,N417,N415))</f>
        <v>Marika Kotka</v>
      </c>
      <c r="R418" s="127"/>
      <c r="S418" s="127"/>
      <c r="T418" s="10" t="s">
        <v>64</v>
      </c>
    </row>
    <row r="419" spans="1:16" ht="12.75">
      <c r="A419" s="10">
        <v>-412</v>
      </c>
      <c r="B419" s="107" t="str">
        <f>IF(E386="","",IF(E386=B385,B387,B385))</f>
        <v>Kalju Nasir</v>
      </c>
      <c r="C419" s="107"/>
      <c r="D419" s="107"/>
      <c r="E419" s="42"/>
      <c r="F419" s="15" t="str">
        <f>IF(Mängud!F259="","",Mängud!F259)</f>
        <v>3:1</v>
      </c>
      <c r="G419" s="1"/>
      <c r="H419" s="1"/>
      <c r="I419" s="1"/>
      <c r="J419" s="16"/>
      <c r="K419" s="1"/>
      <c r="L419" s="1"/>
      <c r="M419" s="1"/>
      <c r="N419" s="1"/>
      <c r="O419" s="1"/>
      <c r="P419" s="1"/>
    </row>
    <row r="420" spans="1:16" ht="12.75">
      <c r="A420" s="1"/>
      <c r="B420" s="1"/>
      <c r="C420" s="1"/>
      <c r="D420" s="1"/>
      <c r="E420" s="1"/>
      <c r="F420" s="1"/>
      <c r="G420" s="1"/>
      <c r="H420" s="1"/>
      <c r="I420" s="1"/>
      <c r="J420" s="16">
        <v>547</v>
      </c>
      <c r="K420" s="111" t="str">
        <f>IF(Mängud!E348="","",Mängud!E348)</f>
        <v>Kalju Nasir</v>
      </c>
      <c r="L420" s="111"/>
      <c r="M420" s="111"/>
      <c r="N420" s="10" t="s">
        <v>65</v>
      </c>
      <c r="O420" s="1"/>
      <c r="P420" s="1"/>
    </row>
    <row r="421" spans="1:16" ht="12.75">
      <c r="A421" s="10">
        <v>-413</v>
      </c>
      <c r="B421" s="107" t="str">
        <f>IF(E390="","",IF(E390=B389,B391,B389))</f>
        <v>Toomas Hansar</v>
      </c>
      <c r="C421" s="107"/>
      <c r="D421" s="107"/>
      <c r="E421" s="1"/>
      <c r="F421" s="1"/>
      <c r="G421" s="1"/>
      <c r="H421" s="1"/>
      <c r="I421" s="1"/>
      <c r="J421" s="16"/>
      <c r="K421" s="14"/>
      <c r="L421" s="15" t="str">
        <f>IF(Mängud!F348="","",Mängud!F348)</f>
        <v>3:0</v>
      </c>
      <c r="M421" s="1"/>
      <c r="N421" s="1"/>
      <c r="O421" s="1"/>
      <c r="P421" s="1"/>
    </row>
    <row r="422" spans="1:16" ht="12.75">
      <c r="A422" s="1"/>
      <c r="B422" s="1"/>
      <c r="C422" s="1"/>
      <c r="D422" s="13">
        <v>459</v>
      </c>
      <c r="E422" s="111" t="str">
        <f>IF(Mängud!E260="","",Mängud!E260)</f>
        <v>Aleksandr Zubjuk</v>
      </c>
      <c r="F422" s="111"/>
      <c r="G422" s="111"/>
      <c r="H422" s="1"/>
      <c r="I422" s="1"/>
      <c r="J422" s="16"/>
      <c r="K422" s="1"/>
      <c r="L422" s="1"/>
      <c r="M422" s="1"/>
      <c r="N422" s="1"/>
      <c r="O422" s="1"/>
      <c r="P422" s="1"/>
    </row>
    <row r="423" spans="1:17" ht="12.75">
      <c r="A423" s="10">
        <v>-414</v>
      </c>
      <c r="B423" s="107" t="str">
        <f>IF(E394="","",IF(E394=B393,B395,B393))</f>
        <v>Aleksandr Zubjuk</v>
      </c>
      <c r="C423" s="107"/>
      <c r="D423" s="107"/>
      <c r="E423" s="42"/>
      <c r="F423" s="15" t="str">
        <f>IF(Mängud!F260="","",Mängud!F260)</f>
        <v>3:1</v>
      </c>
      <c r="G423" s="13"/>
      <c r="H423" s="1"/>
      <c r="I423" s="1"/>
      <c r="J423" s="16"/>
      <c r="K423" s="1"/>
      <c r="L423" s="1"/>
      <c r="M423" s="18"/>
      <c r="N423" s="130"/>
      <c r="O423" s="130"/>
      <c r="P423" s="130"/>
      <c r="Q423" s="5"/>
    </row>
    <row r="424" spans="1:17" ht="12.75">
      <c r="A424" s="1"/>
      <c r="B424" s="1"/>
      <c r="C424" s="1"/>
      <c r="D424" s="1"/>
      <c r="E424" s="1"/>
      <c r="F424" s="1"/>
      <c r="G424" s="16">
        <v>500</v>
      </c>
      <c r="H424" s="106" t="str">
        <f>IF(Mängud!E301="","",Mängud!E301)</f>
        <v>Enrico Kozintsev</v>
      </c>
      <c r="I424" s="106"/>
      <c r="J424" s="106"/>
      <c r="K424" s="1"/>
      <c r="L424" s="1"/>
      <c r="M424" s="19"/>
      <c r="N424" s="19"/>
      <c r="O424" s="19"/>
      <c r="P424" s="19"/>
      <c r="Q424" s="5"/>
    </row>
    <row r="425" spans="1:17" ht="12.75">
      <c r="A425" s="10">
        <v>-415</v>
      </c>
      <c r="B425" s="107" t="str">
        <f>IF(E398="","",IF(E398=B397,B399,B397))</f>
        <v>Enrico Kozintsev</v>
      </c>
      <c r="C425" s="107"/>
      <c r="D425" s="107"/>
      <c r="E425" s="1"/>
      <c r="F425" s="1"/>
      <c r="G425" s="16"/>
      <c r="H425" s="14"/>
      <c r="I425" s="15" t="str">
        <f>IF(Mängud!F301="","",Mängud!F301)</f>
        <v>3:2</v>
      </c>
      <c r="J425" s="1"/>
      <c r="K425" s="1"/>
      <c r="L425" s="1"/>
      <c r="M425" s="18"/>
      <c r="N425" s="130"/>
      <c r="O425" s="130"/>
      <c r="P425" s="130"/>
      <c r="Q425" s="5"/>
    </row>
    <row r="426" spans="1:17" ht="12.75">
      <c r="A426" s="1"/>
      <c r="B426" s="1"/>
      <c r="C426" s="1"/>
      <c r="D426" s="13">
        <v>460</v>
      </c>
      <c r="E426" s="106" t="str">
        <f>IF(Mängud!E261="","",Mängud!E261)</f>
        <v>Enrico Kozintsev</v>
      </c>
      <c r="F426" s="106"/>
      <c r="G426" s="106"/>
      <c r="H426" s="1"/>
      <c r="I426" s="1"/>
      <c r="J426" s="10">
        <v>-547</v>
      </c>
      <c r="K426" s="127" t="str">
        <f>IF(K420="","",IF(K420=H416,H424,H416))</f>
        <v>Enrico Kozintsev</v>
      </c>
      <c r="L426" s="127"/>
      <c r="M426" s="127"/>
      <c r="N426" s="10" t="s">
        <v>66</v>
      </c>
      <c r="O426" s="19"/>
      <c r="P426" s="19"/>
      <c r="Q426" s="5"/>
    </row>
    <row r="427" spans="1:10" ht="12.75">
      <c r="A427" s="10">
        <v>-416</v>
      </c>
      <c r="B427" s="107" t="str">
        <f>IF(E402="","",IF(E402=B401,B403,B401))</f>
        <v>Reet Kullerkupp</v>
      </c>
      <c r="C427" s="107"/>
      <c r="D427" s="107"/>
      <c r="E427" s="42"/>
      <c r="F427" s="15" t="str">
        <f>IF(Mängud!F261="","",Mängud!F261)</f>
        <v>3:0</v>
      </c>
      <c r="G427" s="1"/>
      <c r="H427" s="1"/>
      <c r="I427" s="1"/>
      <c r="J427" s="18"/>
    </row>
    <row r="428" spans="1:19" ht="12.75">
      <c r="A428" s="10"/>
      <c r="B428" s="27"/>
      <c r="C428" s="27"/>
      <c r="D428" s="27"/>
      <c r="E428" s="14"/>
      <c r="F428" s="45"/>
      <c r="G428" s="1"/>
      <c r="H428" s="1"/>
      <c r="I428" s="1"/>
      <c r="J428" s="10"/>
      <c r="M428" s="10">
        <v>-499</v>
      </c>
      <c r="N428" s="127" t="str">
        <f>IF(H416="","",IF(H416=E414,E418,E414))</f>
        <v>Peeter Pill</v>
      </c>
      <c r="O428" s="127"/>
      <c r="P428" s="127"/>
      <c r="Q428" s="26"/>
      <c r="R428" s="26"/>
      <c r="S428" s="26"/>
    </row>
    <row r="429" spans="1:20" ht="12.75">
      <c r="A429" s="10">
        <v>-457</v>
      </c>
      <c r="B429" s="127" t="str">
        <f>IF(E414="","",IF(E414=B413,B415,B413))</f>
        <v>Arvi Merigan</v>
      </c>
      <c r="C429" s="127"/>
      <c r="D429" s="127"/>
      <c r="E429" s="26"/>
      <c r="F429" s="26"/>
      <c r="G429" s="26"/>
      <c r="H429" s="47"/>
      <c r="I429" s="47"/>
      <c r="J429" s="47"/>
      <c r="M429" s="10"/>
      <c r="N429" s="26"/>
      <c r="O429" s="26"/>
      <c r="P429" s="48">
        <v>546</v>
      </c>
      <c r="Q429" s="128" t="str">
        <f>IF(Mängud!E347="","",Mängud!E347)</f>
        <v>Peeter Pill</v>
      </c>
      <c r="R429" s="127"/>
      <c r="S429" s="127"/>
      <c r="T429" s="10" t="s">
        <v>67</v>
      </c>
    </row>
    <row r="430" spans="1:19" ht="12.75">
      <c r="A430" s="10"/>
      <c r="B430" s="26"/>
      <c r="C430" s="26"/>
      <c r="D430" s="48">
        <v>497</v>
      </c>
      <c r="E430" s="128" t="str">
        <f>IF(Mängud!E298="","",Mängud!E298)</f>
        <v>Arvi Merigan</v>
      </c>
      <c r="F430" s="128"/>
      <c r="G430" s="128"/>
      <c r="H430" s="47"/>
      <c r="I430" s="47"/>
      <c r="J430" s="47"/>
      <c r="K430" s="26"/>
      <c r="M430" s="10">
        <v>-500</v>
      </c>
      <c r="N430" s="127" t="str">
        <f>IF(H424="","",IF(H424=E422,E426,E422))</f>
        <v>Aleksandr Zubjuk</v>
      </c>
      <c r="O430" s="127"/>
      <c r="P430" s="126"/>
      <c r="Q430" s="49"/>
      <c r="R430" s="50" t="str">
        <f>IF(Mängud!F347="","",Mängud!F347)</f>
        <v>3:2</v>
      </c>
      <c r="S430" s="54"/>
    </row>
    <row r="431" spans="1:17" ht="12.75">
      <c r="A431" s="10">
        <v>-458</v>
      </c>
      <c r="B431" s="126" t="str">
        <f>IF(E418="","",IF(E418=B417,B419,B417))</f>
        <v>Veljo Mõek</v>
      </c>
      <c r="C431" s="126"/>
      <c r="D431" s="126"/>
      <c r="E431" s="49"/>
      <c r="F431" s="50" t="str">
        <f>IF(Mängud!F298="","",Mängud!F298)</f>
        <v>3:2</v>
      </c>
      <c r="G431" s="48"/>
      <c r="H431" s="47"/>
      <c r="I431" s="47"/>
      <c r="J431" s="47"/>
      <c r="K431" s="26"/>
      <c r="N431" s="26"/>
      <c r="O431" s="26"/>
      <c r="P431" s="26"/>
      <c r="Q431" s="26"/>
    </row>
    <row r="432" spans="1:20" ht="12.75">
      <c r="A432" s="10"/>
      <c r="B432" s="26"/>
      <c r="C432" s="26"/>
      <c r="D432" s="26"/>
      <c r="E432" s="26"/>
      <c r="F432" s="26"/>
      <c r="G432" s="51">
        <v>545</v>
      </c>
      <c r="H432" s="128" t="str">
        <f>IF(Mängud!E346="","",Mängud!E346)</f>
        <v>Arvi Merigan</v>
      </c>
      <c r="I432" s="128"/>
      <c r="J432" s="128"/>
      <c r="K432" s="10" t="s">
        <v>69</v>
      </c>
      <c r="N432" s="26"/>
      <c r="O432" s="26"/>
      <c r="P432" s="10">
        <v>-546</v>
      </c>
      <c r="Q432" s="127" t="str">
        <f>IF(Q429="","",IF(Q429=N428,N430,N428))</f>
        <v>Aleksandr Zubjuk</v>
      </c>
      <c r="R432" s="127"/>
      <c r="S432" s="127"/>
      <c r="T432" s="10" t="s">
        <v>68</v>
      </c>
    </row>
    <row r="433" spans="1:10" ht="12.75">
      <c r="A433" s="10">
        <v>-459</v>
      </c>
      <c r="B433" s="127" t="str">
        <f>IF(E422="","",IF(E422=B421,B423,B421))</f>
        <v>Toomas Hansar</v>
      </c>
      <c r="C433" s="127"/>
      <c r="D433" s="127"/>
      <c r="E433" s="26"/>
      <c r="F433" s="26"/>
      <c r="G433" s="51"/>
      <c r="H433" s="49"/>
      <c r="I433" s="50" t="str">
        <f>IF(Mängud!F346="","",Mängud!F346)</f>
        <v>3:0</v>
      </c>
      <c r="J433" s="54"/>
    </row>
    <row r="434" spans="1:10" ht="12.75">
      <c r="A434" s="10"/>
      <c r="B434" s="26"/>
      <c r="C434" s="26"/>
      <c r="D434" s="48">
        <v>498</v>
      </c>
      <c r="E434" s="129" t="str">
        <f>IF(Mängud!E299="","",Mängud!E299)</f>
        <v>Reet Kullerkupp</v>
      </c>
      <c r="F434" s="129"/>
      <c r="G434" s="129"/>
      <c r="H434" s="26"/>
      <c r="I434" s="26"/>
      <c r="J434" s="26"/>
    </row>
    <row r="435" spans="1:19" ht="12.75">
      <c r="A435" s="10">
        <v>-460</v>
      </c>
      <c r="B435" s="126" t="str">
        <f>IF(E426="","",IF(E426=B425,B427,B425))</f>
        <v>Reet Kullerkupp</v>
      </c>
      <c r="C435" s="126"/>
      <c r="D435" s="126"/>
      <c r="E435" s="49"/>
      <c r="F435" s="50" t="str">
        <f>IF(Mängud!F299="","",Mängud!F299)</f>
        <v>w.o.</v>
      </c>
      <c r="G435" s="10">
        <v>-545</v>
      </c>
      <c r="H435" s="127" t="str">
        <f>IF(H432="","",IF(H432=E430,E434,E430))</f>
        <v>Reet Kullerkupp</v>
      </c>
      <c r="I435" s="127"/>
      <c r="J435" s="127"/>
      <c r="K435" s="10" t="s">
        <v>70</v>
      </c>
      <c r="M435" s="10">
        <v>-497</v>
      </c>
      <c r="N435" s="127" t="str">
        <f>IF(E430="","",IF(E430=B429,B431,B429))</f>
        <v>Veljo Mõek</v>
      </c>
      <c r="O435" s="127"/>
      <c r="P435" s="127"/>
      <c r="Q435" s="26"/>
      <c r="R435" s="26"/>
      <c r="S435" s="26"/>
    </row>
    <row r="436" spans="14:20" ht="12.75">
      <c r="N436" s="26"/>
      <c r="O436" s="26"/>
      <c r="P436" s="48">
        <v>544</v>
      </c>
      <c r="Q436" s="128" t="str">
        <f>IF(Mängud!E345="","",Mängud!E345)</f>
        <v>Veljo Mõek</v>
      </c>
      <c r="R436" s="127"/>
      <c r="S436" s="127"/>
      <c r="T436" s="10" t="s">
        <v>71</v>
      </c>
    </row>
    <row r="437" spans="2:19" ht="12.75">
      <c r="B437" s="26"/>
      <c r="C437" s="26"/>
      <c r="D437" s="26"/>
      <c r="E437" s="26"/>
      <c r="F437" s="26"/>
      <c r="K437" s="26"/>
      <c r="M437" s="10">
        <f>--498</f>
        <v>498</v>
      </c>
      <c r="N437" s="127" t="str">
        <f>IF(E434="","",IF(E434=B433,B435,B433))</f>
        <v>Toomas Hansar</v>
      </c>
      <c r="O437" s="127"/>
      <c r="P437" s="126"/>
      <c r="Q437" s="49"/>
      <c r="R437" s="50" t="str">
        <f>IF(Mängud!F345="","",Mängud!F345)</f>
        <v>w.o.</v>
      </c>
      <c r="S437" s="54"/>
    </row>
    <row r="438" spans="11:17" ht="12.75">
      <c r="K438" s="26"/>
      <c r="N438" s="26"/>
      <c r="O438" s="26"/>
      <c r="P438" s="26"/>
      <c r="Q438" s="26"/>
    </row>
    <row r="439" spans="11:20" ht="12.75">
      <c r="K439" s="26"/>
      <c r="N439" s="26"/>
      <c r="O439" s="26"/>
      <c r="P439" s="10">
        <v>-544</v>
      </c>
      <c r="Q439" s="127" t="str">
        <f>IF(Q436="","",IF(Q436=N435,N437,N435))</f>
        <v>Toomas Hansar</v>
      </c>
      <c r="R439" s="127"/>
      <c r="S439" s="127"/>
      <c r="T439" s="10" t="s">
        <v>72</v>
      </c>
    </row>
    <row r="440" spans="1:21" ht="12.75">
      <c r="A440" s="132" t="s">
        <v>230</v>
      </c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</row>
    <row r="441" spans="1:19" ht="12.75">
      <c r="A441" s="10">
        <v>-313</v>
      </c>
      <c r="B441" s="127" t="str">
        <f>IF(Miinusring!H6="","",IF(Miinusring!H6=Miinusring!E4,Miinusring!E8,Miinusring!E4))</f>
        <v>Joosep Hansar</v>
      </c>
      <c r="C441" s="127"/>
      <c r="D441" s="127"/>
      <c r="E441" s="26"/>
      <c r="F441" s="26"/>
      <c r="G441" s="26"/>
      <c r="H441" s="26"/>
      <c r="I441" s="26"/>
      <c r="J441" s="26"/>
      <c r="K441" s="112"/>
      <c r="L441" s="112"/>
      <c r="M441" s="112"/>
      <c r="N441" s="112"/>
      <c r="O441" s="11"/>
      <c r="P441" s="30"/>
      <c r="Q441" s="2"/>
      <c r="R441" s="56"/>
      <c r="S441" s="56"/>
    </row>
    <row r="442" spans="1:17" ht="12.75">
      <c r="A442" s="10"/>
      <c r="B442" s="26"/>
      <c r="C442" s="26"/>
      <c r="D442" s="48">
        <v>345</v>
      </c>
      <c r="E442" s="128" t="str">
        <f>IF(Mängud!E146="","",Mängud!E146)</f>
        <v>Tõnu Hansar</v>
      </c>
      <c r="F442" s="128"/>
      <c r="G442" s="128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10">
        <v>-314</v>
      </c>
      <c r="B443" s="126" t="str">
        <f>IF(Miinusring!H14="","",IF(Miinusring!H14=Miinusring!E12,Miinusring!E16,Miinusring!E12))</f>
        <v>Tõnu Hansar</v>
      </c>
      <c r="C443" s="126"/>
      <c r="D443" s="126"/>
      <c r="E443" s="49"/>
      <c r="F443" s="50" t="str">
        <f>IF(Mängud!F146="","",Mängud!F146)</f>
        <v>3:0</v>
      </c>
      <c r="G443" s="48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10"/>
      <c r="B444" s="26"/>
      <c r="C444" s="26"/>
      <c r="D444" s="26"/>
      <c r="E444" s="26"/>
      <c r="F444" s="26"/>
      <c r="G444" s="51">
        <v>405</v>
      </c>
      <c r="H444" s="128" t="str">
        <f>IF(Mängud!E206="","",Mängud!E206)</f>
        <v>Vesta Lissovenko</v>
      </c>
      <c r="I444" s="128"/>
      <c r="J444" s="128"/>
      <c r="K444" s="26"/>
      <c r="L444" s="26"/>
      <c r="M444" s="26"/>
      <c r="N444" s="26"/>
      <c r="O444" s="26"/>
      <c r="P444" s="26"/>
      <c r="Q444" s="26"/>
    </row>
    <row r="445" spans="1:17" ht="12.75">
      <c r="A445" s="10">
        <v>-315</v>
      </c>
      <c r="B445" s="127" t="str">
        <f>IF(Miinusring!H22="","",IF(Miinusring!H22=Miinusring!E20,Miinusring!E24,Miinusring!E20))</f>
        <v>Vesta Lissovenko</v>
      </c>
      <c r="C445" s="127"/>
      <c r="D445" s="127"/>
      <c r="E445" s="26"/>
      <c r="F445" s="26"/>
      <c r="G445" s="51"/>
      <c r="H445" s="49"/>
      <c r="I445" s="50" t="str">
        <f>IF(Mängud!F206="","",Mängud!F206)</f>
        <v>3:0</v>
      </c>
      <c r="J445" s="48"/>
      <c r="K445" s="26"/>
      <c r="L445" s="26"/>
      <c r="M445" s="26"/>
      <c r="N445" s="26"/>
      <c r="O445" s="26"/>
      <c r="P445" s="26"/>
      <c r="Q445" s="26"/>
    </row>
    <row r="446" spans="1:17" ht="12.75">
      <c r="A446" s="10"/>
      <c r="B446" s="26"/>
      <c r="C446" s="26"/>
      <c r="D446" s="48">
        <v>346</v>
      </c>
      <c r="E446" s="128" t="str">
        <f>IF(Mängud!E147="","",Mängud!E147)</f>
        <v>Vesta Lissovenko</v>
      </c>
      <c r="F446" s="128"/>
      <c r="G446" s="128"/>
      <c r="H446" s="52"/>
      <c r="I446" s="26"/>
      <c r="J446" s="51"/>
      <c r="K446" s="26"/>
      <c r="L446" s="26"/>
      <c r="M446" s="26"/>
      <c r="N446" s="26"/>
      <c r="O446" s="26"/>
      <c r="P446" s="26"/>
      <c r="Q446" s="26"/>
    </row>
    <row r="447" spans="1:17" ht="12.75">
      <c r="A447" s="10">
        <v>-316</v>
      </c>
      <c r="B447" s="126" t="str">
        <f>IF(Miinusring!H30="","",IF(Miinusring!H30=Miinusring!E28,Miinusring!E32,Miinusring!E28))</f>
        <v>Oleg Gussarov</v>
      </c>
      <c r="C447" s="126"/>
      <c r="D447" s="126"/>
      <c r="E447" s="49"/>
      <c r="F447" s="50" t="str">
        <f>IF(Mängud!F147="","",Mängud!F147)</f>
        <v>3:2</v>
      </c>
      <c r="G447" s="54"/>
      <c r="H447" s="47"/>
      <c r="I447" s="26"/>
      <c r="J447" s="51"/>
      <c r="K447" s="26"/>
      <c r="L447" s="26"/>
      <c r="M447" s="26"/>
      <c r="N447" s="26"/>
      <c r="O447" s="26"/>
      <c r="P447" s="26"/>
      <c r="Q447" s="26"/>
    </row>
    <row r="448" spans="1:17" ht="12.75">
      <c r="A448" s="10"/>
      <c r="B448" s="26"/>
      <c r="C448" s="26"/>
      <c r="D448" s="26"/>
      <c r="E448" s="26"/>
      <c r="F448" s="26"/>
      <c r="G448" s="26"/>
      <c r="H448" s="26"/>
      <c r="I448" s="26"/>
      <c r="J448" s="51">
        <v>455</v>
      </c>
      <c r="K448" s="128" t="str">
        <f>IF(Mängud!E256="","",Mängud!E256)</f>
        <v>Mati Türk</v>
      </c>
      <c r="L448" s="128"/>
      <c r="M448" s="128"/>
      <c r="N448" s="26"/>
      <c r="O448" s="26"/>
      <c r="P448" s="26"/>
      <c r="Q448" s="26"/>
    </row>
    <row r="449" spans="1:17" ht="12.75">
      <c r="A449" s="10">
        <v>-317</v>
      </c>
      <c r="B449" s="127" t="str">
        <f>IF(Miinusring!H38="","",IF(Miinusring!H38=Miinusring!E36,Miinusring!E40,Miinusring!E36))</f>
        <v>Alexandra-olivia Hanson</v>
      </c>
      <c r="C449" s="127"/>
      <c r="D449" s="127"/>
      <c r="E449" s="26"/>
      <c r="F449" s="26"/>
      <c r="G449" s="26"/>
      <c r="H449" s="26"/>
      <c r="I449" s="26"/>
      <c r="J449" s="51"/>
      <c r="K449" s="49"/>
      <c r="L449" s="50" t="str">
        <f>IF(Mängud!F256="","",Mängud!F256)</f>
        <v>3:1</v>
      </c>
      <c r="M449" s="48"/>
      <c r="N449" s="26"/>
      <c r="O449" s="26"/>
      <c r="P449" s="26"/>
      <c r="Q449" s="26"/>
    </row>
    <row r="450" spans="1:17" ht="12.75">
      <c r="A450" s="10"/>
      <c r="B450" s="26"/>
      <c r="C450" s="26"/>
      <c r="D450" s="48">
        <v>347</v>
      </c>
      <c r="E450" s="128" t="str">
        <f>IF(Mängud!E148="","",Mängud!E148)</f>
        <v>Aili Kuldkepp</v>
      </c>
      <c r="F450" s="128"/>
      <c r="G450" s="128"/>
      <c r="H450" s="26"/>
      <c r="I450" s="26"/>
      <c r="J450" s="51"/>
      <c r="K450" s="26"/>
      <c r="L450" s="26"/>
      <c r="M450" s="51"/>
      <c r="N450" s="26"/>
      <c r="O450" s="26"/>
      <c r="P450" s="26"/>
      <c r="Q450" s="26"/>
    </row>
    <row r="451" spans="1:17" ht="12.75">
      <c r="A451" s="10">
        <v>-318</v>
      </c>
      <c r="B451" s="126" t="str">
        <f>IF(Miinusring!H46="","",IF(Miinusring!H46=Miinusring!E44,Miinusring!E48,Miinusring!E44))</f>
        <v>Aili Kuldkepp</v>
      </c>
      <c r="C451" s="126"/>
      <c r="D451" s="126"/>
      <c r="E451" s="49"/>
      <c r="F451" s="50" t="str">
        <f>IF(Mängud!F148="","",Mängud!F148)</f>
        <v>3:1</v>
      </c>
      <c r="G451" s="48"/>
      <c r="H451" s="26"/>
      <c r="I451" s="26"/>
      <c r="J451" s="51"/>
      <c r="K451" s="26"/>
      <c r="L451" s="26"/>
      <c r="M451" s="51"/>
      <c r="N451" s="26"/>
      <c r="O451" s="26"/>
      <c r="P451" s="26"/>
      <c r="Q451" s="26"/>
    </row>
    <row r="452" spans="1:17" ht="12.75">
      <c r="A452" s="10"/>
      <c r="B452" s="26"/>
      <c r="C452" s="26"/>
      <c r="D452" s="26"/>
      <c r="E452" s="26"/>
      <c r="F452" s="26"/>
      <c r="G452" s="51">
        <v>406</v>
      </c>
      <c r="H452" s="129" t="str">
        <f>IF(Mängud!E207="","",Mängud!E207)</f>
        <v>Mati Türk</v>
      </c>
      <c r="I452" s="129"/>
      <c r="J452" s="129"/>
      <c r="K452" s="52"/>
      <c r="L452" s="26"/>
      <c r="M452" s="51"/>
      <c r="N452" s="26"/>
      <c r="O452" s="26"/>
      <c r="P452" s="26"/>
      <c r="Q452" s="26"/>
    </row>
    <row r="453" spans="1:17" ht="12.75">
      <c r="A453" s="10">
        <v>-319</v>
      </c>
      <c r="B453" s="127" t="str">
        <f>IF(Miinusring!H54="","",IF(Miinusring!H54=Miinusring!E52,Miinusring!E56,Miinusring!E52))</f>
        <v>Mati Türk</v>
      </c>
      <c r="C453" s="127"/>
      <c r="D453" s="127"/>
      <c r="E453" s="26"/>
      <c r="F453" s="26"/>
      <c r="G453" s="51"/>
      <c r="H453" s="49"/>
      <c r="I453" s="50" t="str">
        <f>IF(Mängud!F207="","",Mängud!F207)</f>
        <v>3:0</v>
      </c>
      <c r="J453" s="54"/>
      <c r="K453" s="47"/>
      <c r="L453" s="26"/>
      <c r="M453" s="51"/>
      <c r="N453" s="26"/>
      <c r="O453" s="26"/>
      <c r="P453" s="26"/>
      <c r="Q453" s="26"/>
    </row>
    <row r="454" spans="1:17" ht="12.75">
      <c r="A454" s="10"/>
      <c r="B454" s="26"/>
      <c r="C454" s="26"/>
      <c r="D454" s="48">
        <v>348</v>
      </c>
      <c r="E454" s="128" t="str">
        <f>IF(Mängud!E149="","",Mängud!E149)</f>
        <v>Mati Türk</v>
      </c>
      <c r="F454" s="128"/>
      <c r="G454" s="128"/>
      <c r="H454" s="52"/>
      <c r="I454" s="26"/>
      <c r="J454" s="26"/>
      <c r="K454" s="26"/>
      <c r="L454" s="26"/>
      <c r="M454" s="51"/>
      <c r="N454" s="26"/>
      <c r="O454" s="26"/>
      <c r="P454" s="26"/>
      <c r="Q454" s="26"/>
    </row>
    <row r="455" spans="1:17" ht="12.75">
      <c r="A455" s="10">
        <v>-320</v>
      </c>
      <c r="B455" s="126" t="str">
        <f>IF(Miinusring!H62="","",IF(Miinusring!H62=Miinusring!E60,Miinusring!E64,Miinusring!E60))</f>
        <v>Tarmo All</v>
      </c>
      <c r="C455" s="126"/>
      <c r="D455" s="126"/>
      <c r="E455" s="49"/>
      <c r="F455" s="50" t="str">
        <f>IF(Mängud!F149="","",Mängud!F149)</f>
        <v>3:2</v>
      </c>
      <c r="G455" s="54"/>
      <c r="H455" s="47"/>
      <c r="I455" s="26"/>
      <c r="J455" s="26"/>
      <c r="K455" s="26"/>
      <c r="L455" s="26"/>
      <c r="M455" s="51"/>
      <c r="N455" s="26"/>
      <c r="O455" s="26"/>
      <c r="P455" s="26"/>
      <c r="Q455" s="26"/>
    </row>
    <row r="456" spans="1:17" ht="12.75">
      <c r="A456" s="10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51">
        <v>543</v>
      </c>
      <c r="N456" s="128" t="str">
        <f>IF(Mängud!E344="","",Mängud!E344)</f>
        <v>Mati Türk</v>
      </c>
      <c r="O456" s="128"/>
      <c r="P456" s="128"/>
      <c r="Q456" s="10" t="s">
        <v>74</v>
      </c>
    </row>
    <row r="457" spans="1:17" ht="12.75">
      <c r="A457" s="10">
        <v>-321</v>
      </c>
      <c r="B457" s="127" t="str">
        <f>IF(Miinusring!H70="","",IF(Miinusring!H70=Miinusring!E68,Miinusring!E72,Miinusring!E68))</f>
        <v>Anatoli Zapunov</v>
      </c>
      <c r="C457" s="127"/>
      <c r="D457" s="127"/>
      <c r="E457" s="26"/>
      <c r="F457" s="26"/>
      <c r="G457" s="26"/>
      <c r="H457" s="26"/>
      <c r="I457" s="26"/>
      <c r="J457" s="26"/>
      <c r="K457" s="26"/>
      <c r="L457" s="26"/>
      <c r="M457" s="51"/>
      <c r="N457" s="49"/>
      <c r="O457" s="50" t="str">
        <f>IF(Mängud!F344="","",Mängud!F344)</f>
        <v>3:1</v>
      </c>
      <c r="P457" s="26"/>
      <c r="Q457" s="26"/>
    </row>
    <row r="458" spans="1:17" ht="12.75">
      <c r="A458" s="10"/>
      <c r="B458" s="26"/>
      <c r="C458" s="26"/>
      <c r="D458" s="48">
        <v>349</v>
      </c>
      <c r="E458" s="128" t="str">
        <f>IF(Mängud!E150="","",Mängud!E150)</f>
        <v>Celly Kukk</v>
      </c>
      <c r="F458" s="128"/>
      <c r="G458" s="128"/>
      <c r="H458" s="26"/>
      <c r="I458" s="26"/>
      <c r="J458" s="26"/>
      <c r="K458" s="26"/>
      <c r="L458" s="26"/>
      <c r="M458" s="51"/>
      <c r="N458" s="26"/>
      <c r="O458" s="26"/>
      <c r="P458" s="26"/>
      <c r="Q458" s="26"/>
    </row>
    <row r="459" spans="1:17" ht="12.75">
      <c r="A459" s="10">
        <v>-322</v>
      </c>
      <c r="B459" s="126" t="str">
        <f>IF(Miinusring!H78="","",IF(Miinusring!H78=Miinusring!E76,Miinusring!E80,Miinusring!E76))</f>
        <v>Celly Kukk</v>
      </c>
      <c r="C459" s="126"/>
      <c r="D459" s="126"/>
      <c r="E459" s="49"/>
      <c r="F459" s="50" t="str">
        <f>IF(Mängud!F150="","",Mängud!F150)</f>
        <v>3:2</v>
      </c>
      <c r="G459" s="48"/>
      <c r="H459" s="26"/>
      <c r="I459" s="26"/>
      <c r="J459" s="26"/>
      <c r="K459" s="26"/>
      <c r="L459" s="26"/>
      <c r="M459" s="51"/>
      <c r="N459" s="26"/>
      <c r="O459" s="26"/>
      <c r="P459" s="26"/>
      <c r="Q459" s="26"/>
    </row>
    <row r="460" spans="1:17" ht="12.75">
      <c r="A460" s="10"/>
      <c r="B460" s="26"/>
      <c r="C460" s="26"/>
      <c r="D460" s="26"/>
      <c r="E460" s="26"/>
      <c r="F460" s="26"/>
      <c r="G460" s="51">
        <v>407</v>
      </c>
      <c r="H460" s="128" t="str">
        <f>IF(Mängud!E208="","",Mängud!E208)</f>
        <v>Kristi Ernits</v>
      </c>
      <c r="I460" s="128"/>
      <c r="J460" s="128"/>
      <c r="K460" s="26"/>
      <c r="L460" s="26"/>
      <c r="M460" s="51"/>
      <c r="N460" s="26"/>
      <c r="O460" s="26"/>
      <c r="P460" s="26"/>
      <c r="Q460" s="26"/>
    </row>
    <row r="461" spans="1:17" ht="12.75">
      <c r="A461" s="10">
        <v>-323</v>
      </c>
      <c r="B461" s="127" t="str">
        <f>IF(Miinusring!H87="","",IF(Miinusring!H87=Miinusring!E85,Miinusring!E89,Miinusring!E85))</f>
        <v>Kristi Ernits</v>
      </c>
      <c r="C461" s="127"/>
      <c r="D461" s="127"/>
      <c r="E461" s="26"/>
      <c r="F461" s="26"/>
      <c r="G461" s="51"/>
      <c r="H461" s="49"/>
      <c r="I461" s="50" t="str">
        <f>IF(Mängud!F208="","",Mängud!F208)</f>
        <v>3:0</v>
      </c>
      <c r="J461" s="48"/>
      <c r="K461" s="26"/>
      <c r="L461" s="26"/>
      <c r="M461" s="51"/>
      <c r="N461" s="26"/>
      <c r="O461" s="26"/>
      <c r="P461" s="26"/>
      <c r="Q461" s="26"/>
    </row>
    <row r="462" spans="1:17" ht="12.75">
      <c r="A462" s="10"/>
      <c r="B462" s="26"/>
      <c r="C462" s="26"/>
      <c r="D462" s="48">
        <v>350</v>
      </c>
      <c r="E462" s="128" t="str">
        <f>IF(Mängud!E151="","",Mängud!E151)</f>
        <v>Kristi Ernits</v>
      </c>
      <c r="F462" s="128"/>
      <c r="G462" s="128"/>
      <c r="H462" s="52"/>
      <c r="I462" s="26"/>
      <c r="J462" s="51"/>
      <c r="K462" s="26"/>
      <c r="L462" s="26"/>
      <c r="M462" s="51"/>
      <c r="N462" s="26"/>
      <c r="O462" s="26"/>
      <c r="P462" s="26"/>
      <c r="Q462" s="26"/>
    </row>
    <row r="463" spans="1:17" ht="12.75">
      <c r="A463" s="10">
        <v>-324</v>
      </c>
      <c r="B463" s="126" t="str">
        <f>IF(Miinusring!H95="","",IF(Miinusring!H95=Miinusring!E93,Miinusring!E97,Miinusring!E93))</f>
        <v>Raivo Roots</v>
      </c>
      <c r="C463" s="126"/>
      <c r="D463" s="126"/>
      <c r="E463" s="49"/>
      <c r="F463" s="50" t="str">
        <f>IF(Mängud!F151="","",Mängud!F151)</f>
        <v>3:0</v>
      </c>
      <c r="G463" s="54"/>
      <c r="H463" s="47"/>
      <c r="I463" s="26"/>
      <c r="J463" s="51"/>
      <c r="K463" s="26"/>
      <c r="L463" s="26"/>
      <c r="M463" s="51"/>
      <c r="N463" s="26"/>
      <c r="O463" s="26"/>
      <c r="P463" s="26"/>
      <c r="Q463" s="26"/>
    </row>
    <row r="464" spans="1:17" ht="12.75">
      <c r="A464" s="10"/>
      <c r="B464" s="26"/>
      <c r="C464" s="26"/>
      <c r="D464" s="26"/>
      <c r="E464" s="26"/>
      <c r="F464" s="26"/>
      <c r="G464" s="26"/>
      <c r="H464" s="26"/>
      <c r="I464" s="26"/>
      <c r="J464" s="51">
        <v>456</v>
      </c>
      <c r="K464" s="128" t="str">
        <f>IF(Mängud!E257="","",Mängud!E257)</f>
        <v>Kristi Ernits</v>
      </c>
      <c r="L464" s="128"/>
      <c r="M464" s="128"/>
      <c r="N464" s="52"/>
      <c r="O464" s="26"/>
      <c r="P464" s="26"/>
      <c r="Q464" s="26"/>
    </row>
    <row r="465" spans="1:17" ht="12.75">
      <c r="A465" s="10">
        <v>-325</v>
      </c>
      <c r="B465" s="127" t="str">
        <f>IF(Miinusring!H103="","",IF(Miinusring!H103=Miinusring!E101,Miinusring!E105,Miinusring!E101))</f>
        <v>Anneli Mälksoo</v>
      </c>
      <c r="C465" s="127"/>
      <c r="D465" s="127"/>
      <c r="E465" s="26"/>
      <c r="F465" s="26"/>
      <c r="G465" s="26"/>
      <c r="H465" s="26"/>
      <c r="I465" s="26"/>
      <c r="J465" s="51"/>
      <c r="K465" s="49"/>
      <c r="L465" s="50" t="str">
        <f>IF(Mängud!F257="","",Mängud!F257)</f>
        <v>3:2</v>
      </c>
      <c r="M465" s="26"/>
      <c r="N465" s="26"/>
      <c r="O465" s="26"/>
      <c r="P465" s="26"/>
      <c r="Q465" s="26"/>
    </row>
    <row r="466" spans="1:17" ht="12.75">
      <c r="A466" s="10"/>
      <c r="B466" s="26"/>
      <c r="C466" s="26"/>
      <c r="D466" s="48">
        <v>351</v>
      </c>
      <c r="E466" s="128" t="str">
        <f>IF(Mängud!E152="","",Mängud!E152)</f>
        <v>Ellen Vahter</v>
      </c>
      <c r="F466" s="128"/>
      <c r="G466" s="128"/>
      <c r="H466" s="26"/>
      <c r="I466" s="26"/>
      <c r="J466" s="51"/>
      <c r="K466" s="26"/>
      <c r="L466" s="26"/>
      <c r="M466" s="10">
        <v>-543</v>
      </c>
      <c r="N466" s="127" t="str">
        <f>IF(N456="","",IF(N456=K448,K464,K448))</f>
        <v>Kristi Ernits</v>
      </c>
      <c r="O466" s="127"/>
      <c r="P466" s="127"/>
      <c r="Q466" s="10" t="s">
        <v>75</v>
      </c>
    </row>
    <row r="467" spans="1:17" ht="12.75">
      <c r="A467" s="10">
        <v>-326</v>
      </c>
      <c r="B467" s="126" t="str">
        <f>IF(Miinusring!H111="","",IF(Miinusring!H111=Miinusring!E109,Miinusring!E113,Miinusring!E109))</f>
        <v>Ellen Vahter</v>
      </c>
      <c r="C467" s="126"/>
      <c r="D467" s="126"/>
      <c r="E467" s="49"/>
      <c r="F467" s="50" t="str">
        <f>IF(Mängud!F152="","",Mängud!F152)</f>
        <v>3:2</v>
      </c>
      <c r="G467" s="48"/>
      <c r="H467" s="26"/>
      <c r="I467" s="26"/>
      <c r="J467" s="51"/>
      <c r="K467" s="26"/>
      <c r="L467" s="26"/>
      <c r="M467" s="26"/>
      <c r="N467" s="26"/>
      <c r="O467" s="26"/>
      <c r="P467" s="26"/>
      <c r="Q467" s="26"/>
    </row>
    <row r="468" spans="1:12" ht="12.75">
      <c r="A468" s="10"/>
      <c r="B468" s="26"/>
      <c r="C468" s="26"/>
      <c r="D468" s="26"/>
      <c r="E468" s="26"/>
      <c r="F468" s="26"/>
      <c r="G468" s="51">
        <v>408</v>
      </c>
      <c r="H468" s="128" t="str">
        <f>IF(Mängud!E209="","",Mängud!E209)</f>
        <v>Margo Merigan</v>
      </c>
      <c r="I468" s="128"/>
      <c r="J468" s="128"/>
      <c r="K468" s="52"/>
      <c r="L468" s="26"/>
    </row>
    <row r="469" spans="1:12" ht="12.75">
      <c r="A469" s="10">
        <v>-327</v>
      </c>
      <c r="B469" s="127" t="str">
        <f>IF(Miinusring!H119="","",IF(Miinusring!H119=Miinusring!E117,Miinusring!E121,Miinusring!E117))</f>
        <v>Margo Merigan</v>
      </c>
      <c r="C469" s="127"/>
      <c r="D469" s="127"/>
      <c r="E469" s="26"/>
      <c r="F469" s="26"/>
      <c r="G469" s="51"/>
      <c r="H469" s="49"/>
      <c r="I469" s="50" t="str">
        <f>IF(Mängud!F209="","",Mängud!F209)</f>
        <v>3:0</v>
      </c>
      <c r="J469" s="54"/>
      <c r="K469" s="47"/>
      <c r="L469" s="26"/>
    </row>
    <row r="470" spans="1:19" ht="12.75">
      <c r="A470" s="10"/>
      <c r="B470" s="26"/>
      <c r="C470" s="26"/>
      <c r="D470" s="48">
        <v>352</v>
      </c>
      <c r="E470" s="129" t="str">
        <f>IF(Mängud!E153="","",Mängud!E153)</f>
        <v>Margo Merigan</v>
      </c>
      <c r="F470" s="129"/>
      <c r="G470" s="129"/>
      <c r="H470" s="26"/>
      <c r="I470" s="26"/>
      <c r="J470" s="26"/>
      <c r="M470" s="10">
        <v>-455</v>
      </c>
      <c r="N470" s="127" t="str">
        <f>IF(K448="","",IF(K448=H444,H452,H444))</f>
        <v>Vesta Lissovenko</v>
      </c>
      <c r="O470" s="127"/>
      <c r="P470" s="127"/>
      <c r="Q470" s="26"/>
      <c r="R470" s="26"/>
      <c r="S470" s="26"/>
    </row>
    <row r="471" spans="1:20" ht="12.75">
      <c r="A471" s="10">
        <v>-328</v>
      </c>
      <c r="B471" s="126" t="str">
        <f>IF(Miinusring!H127="","",IF(Miinusring!H127=Miinusring!E125,Miinusring!E129,Miinusring!E125))</f>
        <v>Neverly Lukas</v>
      </c>
      <c r="C471" s="126"/>
      <c r="D471" s="126"/>
      <c r="E471" s="49"/>
      <c r="F471" s="50" t="str">
        <f>IF(Mängud!F153="","",Mängud!F153)</f>
        <v>3:0</v>
      </c>
      <c r="G471" s="54"/>
      <c r="H471" s="47"/>
      <c r="I471" s="26"/>
      <c r="J471" s="26"/>
      <c r="M471" s="10"/>
      <c r="N471" s="26"/>
      <c r="O471" s="26"/>
      <c r="P471" s="48">
        <v>542</v>
      </c>
      <c r="Q471" s="128" t="str">
        <f>IF(Mängud!E343="","",Mängud!E343)</f>
        <v>Vesta Lissovenko</v>
      </c>
      <c r="R471" s="127"/>
      <c r="S471" s="127"/>
      <c r="T471" s="10" t="s">
        <v>76</v>
      </c>
    </row>
    <row r="472" spans="2:19" ht="12.75">
      <c r="B472" s="26"/>
      <c r="C472" s="26"/>
      <c r="D472" s="26"/>
      <c r="E472" s="26"/>
      <c r="F472" s="26"/>
      <c r="G472" s="26"/>
      <c r="H472" s="26"/>
      <c r="I472" s="26"/>
      <c r="J472" s="26"/>
      <c r="M472" s="10">
        <v>-456</v>
      </c>
      <c r="N472" s="127" t="str">
        <f>IF(K464="","",IF(K464=H468,H460,H468))</f>
        <v>Margo Merigan</v>
      </c>
      <c r="O472" s="127"/>
      <c r="P472" s="126"/>
      <c r="Q472" s="49"/>
      <c r="R472" s="50" t="str">
        <f>IF(Mängud!F343="","",Mängud!F343)</f>
        <v>3:2</v>
      </c>
      <c r="S472" s="54"/>
    </row>
    <row r="473" spans="1:20" ht="12.75">
      <c r="A473" s="10">
        <v>-405</v>
      </c>
      <c r="B473" s="127" t="str">
        <f>IF(H444="","",IF(H444=E442,E446,E442))</f>
        <v>Tõnu Hansar</v>
      </c>
      <c r="C473" s="127"/>
      <c r="D473" s="127"/>
      <c r="E473" s="26"/>
      <c r="F473" s="26"/>
      <c r="G473" s="26"/>
      <c r="H473" s="47"/>
      <c r="I473" s="47"/>
      <c r="J473" s="47"/>
      <c r="M473" s="26"/>
      <c r="N473" s="26"/>
      <c r="O473" s="26"/>
      <c r="P473" s="10">
        <v>-542</v>
      </c>
      <c r="Q473" s="127" t="str">
        <f>IF(Q471="","",IF(Q471=N470,N472,N470))</f>
        <v>Margo Merigan</v>
      </c>
      <c r="R473" s="127"/>
      <c r="S473" s="127"/>
      <c r="T473" s="10" t="s">
        <v>77</v>
      </c>
    </row>
    <row r="474" spans="1:10" ht="12.75">
      <c r="A474" s="10"/>
      <c r="B474" s="26"/>
      <c r="C474" s="26"/>
      <c r="D474" s="48">
        <v>453</v>
      </c>
      <c r="E474" s="128" t="str">
        <f>IF(Mängud!E254="","",Mängud!E254)</f>
        <v>Tõnu Hansar</v>
      </c>
      <c r="F474" s="128"/>
      <c r="G474" s="128"/>
      <c r="H474" s="47"/>
      <c r="I474" s="47"/>
      <c r="J474" s="47"/>
    </row>
    <row r="475" spans="1:10" ht="12.75">
      <c r="A475" s="10">
        <v>-406</v>
      </c>
      <c r="B475" s="126" t="str">
        <f>IF(H452="","",IF(H452=E450,E454,E450))</f>
        <v>Aili Kuldkepp</v>
      </c>
      <c r="C475" s="126"/>
      <c r="D475" s="126"/>
      <c r="E475" s="49"/>
      <c r="F475" s="50" t="str">
        <f>IF(Mängud!F254="","",Mängud!F254)</f>
        <v>3:0</v>
      </c>
      <c r="G475" s="48"/>
      <c r="H475" s="47"/>
      <c r="I475" s="47"/>
      <c r="J475" s="47"/>
    </row>
    <row r="476" spans="1:11" ht="12.75">
      <c r="A476" s="10"/>
      <c r="B476" s="26"/>
      <c r="C476" s="26"/>
      <c r="D476" s="26"/>
      <c r="E476" s="26"/>
      <c r="F476" s="26"/>
      <c r="G476" s="51">
        <v>541</v>
      </c>
      <c r="H476" s="128" t="str">
        <f>IF(Mängud!E342="","",Mängud!E342)</f>
        <v>Tõnu Hansar</v>
      </c>
      <c r="I476" s="128"/>
      <c r="J476" s="128"/>
      <c r="K476" s="10" t="s">
        <v>78</v>
      </c>
    </row>
    <row r="477" spans="1:10" ht="12.75">
      <c r="A477" s="10">
        <v>-407</v>
      </c>
      <c r="B477" s="127" t="str">
        <f>IF(H460="","",IF(H460=E458,E462,E458))</f>
        <v>Celly Kukk</v>
      </c>
      <c r="C477" s="127"/>
      <c r="D477" s="127"/>
      <c r="E477" s="26"/>
      <c r="F477" s="26"/>
      <c r="G477" s="51"/>
      <c r="H477" s="49"/>
      <c r="I477" s="50" t="str">
        <f>IF(Mängud!F342="","",Mängud!F342)</f>
        <v>3:2</v>
      </c>
      <c r="J477" s="54"/>
    </row>
    <row r="478" spans="1:10" ht="12.75">
      <c r="A478" s="10"/>
      <c r="B478" s="26"/>
      <c r="C478" s="26"/>
      <c r="D478" s="48">
        <v>454</v>
      </c>
      <c r="E478" s="129" t="str">
        <f>IF(Mängud!E255="","",Mängud!E255)</f>
        <v>Celly Kukk</v>
      </c>
      <c r="F478" s="129"/>
      <c r="G478" s="129"/>
      <c r="H478" s="26"/>
      <c r="I478" s="26"/>
      <c r="J478" s="26"/>
    </row>
    <row r="479" spans="1:6" ht="12.75">
      <c r="A479" s="10">
        <v>-408</v>
      </c>
      <c r="B479" s="126" t="str">
        <f>IF(H468="","",IF(H468=E466,E470,E466))</f>
        <v>Ellen Vahter</v>
      </c>
      <c r="C479" s="126"/>
      <c r="D479" s="126"/>
      <c r="E479" s="49"/>
      <c r="F479" s="50" t="str">
        <f>IF(Mängud!F255="","",Mängud!F255)</f>
        <v>3:0</v>
      </c>
    </row>
    <row r="480" spans="2:11" ht="12.75">
      <c r="B480" s="26"/>
      <c r="C480" s="26"/>
      <c r="D480" s="26"/>
      <c r="E480" s="26"/>
      <c r="F480" s="26"/>
      <c r="G480" s="10">
        <v>-541</v>
      </c>
      <c r="H480" s="127" t="str">
        <f>IF(H476="","",IF(H476=E474,E478,E474))</f>
        <v>Celly Kukk</v>
      </c>
      <c r="I480" s="127"/>
      <c r="J480" s="127"/>
      <c r="K480" s="10" t="s">
        <v>79</v>
      </c>
    </row>
    <row r="481" spans="1:10" ht="12.75">
      <c r="A481" s="10">
        <v>-345</v>
      </c>
      <c r="B481" s="107" t="str">
        <f>IF(E442="","",IF(E442=B441,B443,B441))</f>
        <v>Joosep Hansar</v>
      </c>
      <c r="C481" s="107"/>
      <c r="D481" s="107"/>
      <c r="E481" s="1"/>
      <c r="F481" s="1"/>
      <c r="G481" s="1"/>
      <c r="H481" s="1"/>
      <c r="I481" s="1"/>
      <c r="J481" s="1"/>
    </row>
    <row r="482" spans="1:19" ht="12.75">
      <c r="A482" s="1"/>
      <c r="B482" s="1"/>
      <c r="C482" s="1"/>
      <c r="D482" s="13">
        <v>401</v>
      </c>
      <c r="E482" s="111" t="str">
        <f>IF(Mängud!E202="","",Mängud!E202)</f>
        <v>Joosep Hansar</v>
      </c>
      <c r="F482" s="111"/>
      <c r="G482" s="111"/>
      <c r="H482" s="1"/>
      <c r="I482" s="1"/>
      <c r="J482" s="1"/>
      <c r="M482" s="10">
        <v>-453</v>
      </c>
      <c r="N482" s="127" t="str">
        <f>IF(E474="","",IF(E474=B473,B475,B473))</f>
        <v>Aili Kuldkepp</v>
      </c>
      <c r="O482" s="127"/>
      <c r="P482" s="127"/>
      <c r="Q482" s="26"/>
      <c r="R482" s="26"/>
      <c r="S482" s="26"/>
    </row>
    <row r="483" spans="1:20" ht="12.75">
      <c r="A483" s="10">
        <v>-346</v>
      </c>
      <c r="B483" s="107" t="str">
        <f>IF(E446="","",IF(E446=B445,B447,B445))</f>
        <v>Oleg Gussarov</v>
      </c>
      <c r="C483" s="107"/>
      <c r="D483" s="107"/>
      <c r="E483" s="42"/>
      <c r="F483" s="15" t="str">
        <f>IF(Mängud!F202="","",Mängud!F202)</f>
        <v>3:1</v>
      </c>
      <c r="G483" s="13"/>
      <c r="H483" s="1"/>
      <c r="I483" s="1"/>
      <c r="J483" s="1"/>
      <c r="M483" s="10"/>
      <c r="N483" s="26"/>
      <c r="O483" s="26"/>
      <c r="P483" s="48">
        <v>540</v>
      </c>
      <c r="Q483" s="128" t="str">
        <f>IF(Mängud!E341="","",Mängud!E341)</f>
        <v>Aili Kuldkepp</v>
      </c>
      <c r="R483" s="127"/>
      <c r="S483" s="127"/>
      <c r="T483" s="10" t="s">
        <v>80</v>
      </c>
    </row>
    <row r="484" spans="1:19" ht="12.75">
      <c r="A484" s="1"/>
      <c r="B484" s="1"/>
      <c r="C484" s="1"/>
      <c r="D484" s="1"/>
      <c r="E484" s="1"/>
      <c r="F484" s="1"/>
      <c r="G484" s="16">
        <v>451</v>
      </c>
      <c r="H484" s="111" t="str">
        <f>IF(Mängud!E252="","",Mängud!E252)</f>
        <v>Tarmo All</v>
      </c>
      <c r="I484" s="111"/>
      <c r="J484" s="111"/>
      <c r="M484" s="10">
        <v>-454</v>
      </c>
      <c r="N484" s="127" t="str">
        <f>IF(E478="","",IF(E478=B477,B479,B477))</f>
        <v>Ellen Vahter</v>
      </c>
      <c r="O484" s="127"/>
      <c r="P484" s="126"/>
      <c r="Q484" s="49"/>
      <c r="R484" s="50" t="str">
        <f>IF(Mängud!F341="","",Mängud!F341)</f>
        <v>3:2</v>
      </c>
      <c r="S484" s="54"/>
    </row>
    <row r="485" spans="1:17" ht="12.75">
      <c r="A485" s="10">
        <v>-347</v>
      </c>
      <c r="B485" s="107" t="str">
        <f>IF(E450="","",IF(E450=B449,B451,B449))</f>
        <v>Alexandra-olivia Hanson</v>
      </c>
      <c r="C485" s="107"/>
      <c r="D485" s="107"/>
      <c r="E485" s="1"/>
      <c r="F485" s="1"/>
      <c r="G485" s="16"/>
      <c r="H485" s="14"/>
      <c r="I485" s="15" t="str">
        <f>IF(Mängud!F252="","",Mängud!F252)</f>
        <v>3:0</v>
      </c>
      <c r="J485" s="13"/>
      <c r="M485" s="26"/>
      <c r="N485" s="26"/>
      <c r="O485" s="26"/>
      <c r="P485" s="26"/>
      <c r="Q485" s="26"/>
    </row>
    <row r="486" spans="1:20" ht="12.75">
      <c r="A486" s="1"/>
      <c r="B486" s="1"/>
      <c r="C486" s="1"/>
      <c r="D486" s="13">
        <v>402</v>
      </c>
      <c r="E486" s="106" t="str">
        <f>IF(Mängud!E203="","",Mängud!E203)</f>
        <v>Tarmo All</v>
      </c>
      <c r="F486" s="106"/>
      <c r="G486" s="106"/>
      <c r="H486" s="1"/>
      <c r="I486" s="1"/>
      <c r="J486" s="16"/>
      <c r="M486" s="26"/>
      <c r="N486" s="26"/>
      <c r="O486" s="26"/>
      <c r="P486" s="10">
        <v>-540</v>
      </c>
      <c r="Q486" s="127" t="str">
        <f>IF(Q483="","",IF(Q483=N482,N484,N482))</f>
        <v>Ellen Vahter</v>
      </c>
      <c r="R486" s="127"/>
      <c r="S486" s="127"/>
      <c r="T486" s="10" t="s">
        <v>81</v>
      </c>
    </row>
    <row r="487" spans="1:16" ht="12.75">
      <c r="A487" s="10">
        <v>-348</v>
      </c>
      <c r="B487" s="107" t="str">
        <f>IF(E454="","",IF(E454=B453,B455,B453))</f>
        <v>Tarmo All</v>
      </c>
      <c r="C487" s="107"/>
      <c r="D487" s="107"/>
      <c r="E487" s="42"/>
      <c r="F487" s="15" t="str">
        <f>IF(Mängud!F203="","",Mängud!F203)</f>
        <v>3:1</v>
      </c>
      <c r="G487" s="1"/>
      <c r="H487" s="1"/>
      <c r="I487" s="1"/>
      <c r="J487" s="16"/>
      <c r="K487" s="1"/>
      <c r="L487" s="1"/>
      <c r="M487" s="1"/>
      <c r="N487" s="1"/>
      <c r="O487" s="1"/>
      <c r="P487" s="1"/>
    </row>
    <row r="488" spans="1:16" ht="12.75">
      <c r="A488" s="1"/>
      <c r="B488" s="1"/>
      <c r="C488" s="1"/>
      <c r="D488" s="1"/>
      <c r="E488" s="1"/>
      <c r="F488" s="1"/>
      <c r="G488" s="1"/>
      <c r="H488" s="1"/>
      <c r="I488" s="1"/>
      <c r="J488" s="16">
        <v>539</v>
      </c>
      <c r="K488" s="111" t="str">
        <f>IF(Mängud!E340="","",Mängud!E340)</f>
        <v>Raivo Roots</v>
      </c>
      <c r="L488" s="111"/>
      <c r="M488" s="111"/>
      <c r="N488" s="10" t="s">
        <v>82</v>
      </c>
      <c r="O488" s="1"/>
      <c r="P488" s="1"/>
    </row>
    <row r="489" spans="1:16" ht="12.75">
      <c r="A489" s="10">
        <v>-349</v>
      </c>
      <c r="B489" s="107" t="str">
        <f>IF(E458="","",IF(E458=B457,B459,B457))</f>
        <v>Anatoli Zapunov</v>
      </c>
      <c r="C489" s="107"/>
      <c r="D489" s="107"/>
      <c r="E489" s="1"/>
      <c r="F489" s="1"/>
      <c r="G489" s="1"/>
      <c r="H489" s="1"/>
      <c r="I489" s="1"/>
      <c r="J489" s="16"/>
      <c r="K489" s="14"/>
      <c r="L489" s="15" t="str">
        <f>IF(Mängud!F340="","",Mängud!F340)</f>
        <v>3:0</v>
      </c>
      <c r="M489" s="1"/>
      <c r="N489" s="1"/>
      <c r="O489" s="1"/>
      <c r="P489" s="1"/>
    </row>
    <row r="490" spans="1:16" ht="12.75">
      <c r="A490" s="1"/>
      <c r="B490" s="1"/>
      <c r="C490" s="1"/>
      <c r="D490" s="13">
        <v>403</v>
      </c>
      <c r="E490" s="111" t="str">
        <f>IF(Mängud!E204="","",Mängud!E204)</f>
        <v>Raivo Roots</v>
      </c>
      <c r="F490" s="111"/>
      <c r="G490" s="111"/>
      <c r="H490" s="1"/>
      <c r="I490" s="1"/>
      <c r="J490" s="16"/>
      <c r="K490" s="1"/>
      <c r="L490" s="1"/>
      <c r="M490" s="1"/>
      <c r="N490" s="1"/>
      <c r="O490" s="1"/>
      <c r="P490" s="1"/>
    </row>
    <row r="491" spans="1:17" ht="12.75">
      <c r="A491" s="10">
        <v>-350</v>
      </c>
      <c r="B491" s="107" t="str">
        <f>IF(E462="","",IF(E462=B461,B463,B461))</f>
        <v>Raivo Roots</v>
      </c>
      <c r="C491" s="107"/>
      <c r="D491" s="107"/>
      <c r="E491" s="42"/>
      <c r="F491" s="15" t="str">
        <f>IF(Mängud!F204="","",Mängud!F204)</f>
        <v>3:0</v>
      </c>
      <c r="G491" s="13"/>
      <c r="H491" s="1"/>
      <c r="I491" s="1"/>
      <c r="J491" s="16"/>
      <c r="K491" s="1"/>
      <c r="L491" s="1"/>
      <c r="M491" s="18"/>
      <c r="N491" s="130"/>
      <c r="O491" s="130"/>
      <c r="P491" s="130"/>
      <c r="Q491" s="5"/>
    </row>
    <row r="492" spans="1:17" ht="12.75">
      <c r="A492" s="1"/>
      <c r="B492" s="1"/>
      <c r="C492" s="1"/>
      <c r="D492" s="1"/>
      <c r="E492" s="1"/>
      <c r="F492" s="1"/>
      <c r="G492" s="16">
        <v>452</v>
      </c>
      <c r="H492" s="106" t="str">
        <f>IF(Mängud!E253="","",Mängud!E253)</f>
        <v>Raivo Roots</v>
      </c>
      <c r="I492" s="106"/>
      <c r="J492" s="106"/>
      <c r="K492" s="1"/>
      <c r="L492" s="1"/>
      <c r="M492" s="19"/>
      <c r="N492" s="19"/>
      <c r="O492" s="19"/>
      <c r="P492" s="19"/>
      <c r="Q492" s="5"/>
    </row>
    <row r="493" spans="1:17" ht="12.75">
      <c r="A493" s="10">
        <v>-351</v>
      </c>
      <c r="B493" s="107" t="str">
        <f>IF(E466="","",IF(E466=B465,B467,B465))</f>
        <v>Anneli Mälksoo</v>
      </c>
      <c r="C493" s="107"/>
      <c r="D493" s="107"/>
      <c r="E493" s="1"/>
      <c r="F493" s="1"/>
      <c r="G493" s="16"/>
      <c r="H493" s="14"/>
      <c r="I493" s="15" t="str">
        <f>IF(Mängud!F253="","",Mängud!F253)</f>
        <v>3:0</v>
      </c>
      <c r="J493" s="1"/>
      <c r="K493" s="1"/>
      <c r="L493" s="1"/>
      <c r="M493" s="18"/>
      <c r="N493" s="130"/>
      <c r="O493" s="130"/>
      <c r="P493" s="130"/>
      <c r="Q493" s="5"/>
    </row>
    <row r="494" spans="1:17" ht="12.75">
      <c r="A494" s="1"/>
      <c r="B494" s="1"/>
      <c r="C494" s="1"/>
      <c r="D494" s="13">
        <v>404</v>
      </c>
      <c r="E494" s="106" t="str">
        <f>IF(Mängud!E205="","",Mängud!E205)</f>
        <v>Anneli Mälksoo</v>
      </c>
      <c r="F494" s="106"/>
      <c r="G494" s="106"/>
      <c r="H494" s="1"/>
      <c r="I494" s="1"/>
      <c r="J494" s="10">
        <v>-539</v>
      </c>
      <c r="K494" s="127" t="str">
        <f>IF(K488="","",IF(K488=H484,H492,H484))</f>
        <v>Tarmo All</v>
      </c>
      <c r="L494" s="127"/>
      <c r="M494" s="127"/>
      <c r="N494" s="10" t="s">
        <v>83</v>
      </c>
      <c r="O494" s="19"/>
      <c r="P494" s="19"/>
      <c r="Q494" s="5"/>
    </row>
    <row r="495" spans="1:16" ht="12.75">
      <c r="A495" s="10">
        <v>-352</v>
      </c>
      <c r="B495" s="107" t="str">
        <f>IF(E470="","",IF(E470=B469,B471,B469))</f>
        <v>Neverly Lukas</v>
      </c>
      <c r="C495" s="107"/>
      <c r="D495" s="107"/>
      <c r="E495" s="42"/>
      <c r="F495" s="15" t="str">
        <f>IF(Mängud!F205="","",Mängud!F205)</f>
        <v>3:1</v>
      </c>
      <c r="G495" s="1"/>
      <c r="H495" s="1"/>
      <c r="I495" s="1"/>
      <c r="J495" s="18"/>
      <c r="K495" s="130"/>
      <c r="L495" s="130"/>
      <c r="M495" s="130"/>
      <c r="N495" s="18"/>
      <c r="O495" s="19"/>
      <c r="P495" s="18"/>
    </row>
    <row r="497" spans="1:19" ht="12.75">
      <c r="A497" s="10">
        <v>-401</v>
      </c>
      <c r="B497" s="127" t="str">
        <f>IF(E482="","",IF(E482=B481,B483,B481))</f>
        <v>Oleg Gussarov</v>
      </c>
      <c r="C497" s="127"/>
      <c r="D497" s="127"/>
      <c r="E497" s="26"/>
      <c r="F497" s="26"/>
      <c r="G497" s="26"/>
      <c r="H497" s="47"/>
      <c r="I497" s="47"/>
      <c r="J497" s="47"/>
      <c r="M497" s="10">
        <v>-451</v>
      </c>
      <c r="N497" s="127" t="str">
        <f>IF(H484="","",IF(H484=E482,E486,E482))</f>
        <v>Joosep Hansar</v>
      </c>
      <c r="O497" s="127"/>
      <c r="P497" s="127"/>
      <c r="Q497" s="26"/>
      <c r="R497" s="26"/>
      <c r="S497" s="26"/>
    </row>
    <row r="498" spans="1:20" ht="12.75">
      <c r="A498" s="10"/>
      <c r="B498" s="26"/>
      <c r="C498" s="26"/>
      <c r="D498" s="48">
        <v>449</v>
      </c>
      <c r="E498" s="128" t="str">
        <f>IF(Mängud!E250="","",Mängud!E250)</f>
        <v>Oleg Gussarov</v>
      </c>
      <c r="F498" s="128"/>
      <c r="G498" s="128"/>
      <c r="H498" s="47"/>
      <c r="I498" s="47"/>
      <c r="J498" s="47"/>
      <c r="M498" s="10"/>
      <c r="N498" s="26"/>
      <c r="O498" s="26"/>
      <c r="P498" s="48">
        <v>538</v>
      </c>
      <c r="Q498" s="128" t="str">
        <f>IF(Mängud!E339="","",Mängud!E339)</f>
        <v>Joosep Hansar</v>
      </c>
      <c r="R498" s="127"/>
      <c r="S498" s="127"/>
      <c r="T498" s="10" t="s">
        <v>84</v>
      </c>
    </row>
    <row r="499" spans="1:19" ht="12.75">
      <c r="A499" s="10">
        <v>-402</v>
      </c>
      <c r="B499" s="126" t="str">
        <f>IF(E486="","",IF(E486=B485,B487,B485))</f>
        <v>Alexandra-olivia Hanson</v>
      </c>
      <c r="C499" s="126"/>
      <c r="D499" s="126"/>
      <c r="E499" s="49"/>
      <c r="F499" s="50" t="str">
        <f>IF(Mängud!F250="","",Mängud!F250)</f>
        <v>3:1</v>
      </c>
      <c r="G499" s="48"/>
      <c r="H499" s="47"/>
      <c r="I499" s="47"/>
      <c r="J499" s="47"/>
      <c r="M499" s="10">
        <v>-452</v>
      </c>
      <c r="N499" s="127" t="str">
        <f>IF(H492="","",IF(H492=E490,E494,E490))</f>
        <v>Anneli Mälksoo</v>
      </c>
      <c r="O499" s="127"/>
      <c r="P499" s="126"/>
      <c r="Q499" s="49"/>
      <c r="R499" s="50" t="str">
        <f>IF(Mängud!F339="","",Mängud!F339)</f>
        <v>3:0</v>
      </c>
      <c r="S499" s="54"/>
    </row>
    <row r="500" spans="1:17" ht="12.75">
      <c r="A500" s="10"/>
      <c r="B500" s="26"/>
      <c r="C500" s="26"/>
      <c r="D500" s="26"/>
      <c r="E500" s="26"/>
      <c r="F500" s="26"/>
      <c r="G500" s="51">
        <v>537</v>
      </c>
      <c r="H500" s="128" t="str">
        <f>IF(Mängud!E338="","",Mängud!E338)</f>
        <v>Oleg Gussarov</v>
      </c>
      <c r="I500" s="128"/>
      <c r="J500" s="128"/>
      <c r="K500" s="10" t="s">
        <v>85</v>
      </c>
      <c r="N500" s="26"/>
      <c r="O500" s="26"/>
      <c r="P500" s="26"/>
      <c r="Q500" s="26"/>
    </row>
    <row r="501" spans="1:20" ht="12.75">
      <c r="A501" s="10">
        <v>-403</v>
      </c>
      <c r="B501" s="127" t="str">
        <f>IF(E490="","",IF(E490=B489,B491,B489))</f>
        <v>Anatoli Zapunov</v>
      </c>
      <c r="C501" s="127"/>
      <c r="D501" s="127"/>
      <c r="E501" s="26"/>
      <c r="F501" s="26"/>
      <c r="G501" s="51"/>
      <c r="H501" s="49"/>
      <c r="I501" s="50" t="str">
        <f>IF(Mängud!F338="","",Mängud!F338)</f>
        <v>3:0</v>
      </c>
      <c r="J501" s="54"/>
      <c r="K501" s="26"/>
      <c r="N501" s="26"/>
      <c r="O501" s="26"/>
      <c r="P501" s="10">
        <v>-538</v>
      </c>
      <c r="Q501" s="127" t="str">
        <f>IF(Q498="","",IF(Q498=N497,N499,N497))</f>
        <v>Anneli Mälksoo</v>
      </c>
      <c r="R501" s="127"/>
      <c r="S501" s="127"/>
      <c r="T501" s="10" t="s">
        <v>86</v>
      </c>
    </row>
    <row r="502" spans="1:10" ht="12.75">
      <c r="A502" s="10"/>
      <c r="B502" s="26"/>
      <c r="C502" s="26"/>
      <c r="D502" s="48">
        <v>450</v>
      </c>
      <c r="E502" s="129" t="str">
        <f>IF(Mängud!E251="","",Mängud!E251)</f>
        <v>Anatoli Zapunov</v>
      </c>
      <c r="F502" s="129"/>
      <c r="G502" s="129"/>
      <c r="H502" s="26"/>
      <c r="I502" s="26"/>
      <c r="J502" s="26"/>
    </row>
    <row r="503" spans="1:11" ht="12.75">
      <c r="A503" s="10">
        <v>-404</v>
      </c>
      <c r="B503" s="126" t="str">
        <f>IF(E494="","",IF(E494=B493,B495,B493))</f>
        <v>Neverly Lukas</v>
      </c>
      <c r="C503" s="126"/>
      <c r="D503" s="126"/>
      <c r="E503" s="49"/>
      <c r="F503" s="50" t="str">
        <f>IF(Mängud!F251="","",Mängud!F251)</f>
        <v>3:1</v>
      </c>
      <c r="G503" s="10">
        <v>-537</v>
      </c>
      <c r="H503" s="127" t="str">
        <f>IF(H500="","",IF(H500=E498,E502,E498))</f>
        <v>Anatoli Zapunov</v>
      </c>
      <c r="I503" s="127"/>
      <c r="J503" s="127"/>
      <c r="K503" s="10" t="s">
        <v>87</v>
      </c>
    </row>
    <row r="504" spans="2:6" ht="12.75">
      <c r="B504" s="26"/>
      <c r="C504" s="26"/>
      <c r="D504" s="26"/>
      <c r="E504" s="26"/>
      <c r="F504" s="26"/>
    </row>
    <row r="505" spans="11:19" ht="12.75">
      <c r="K505" s="26"/>
      <c r="M505" s="10">
        <v>-449</v>
      </c>
      <c r="N505" s="127" t="str">
        <f>IF(E498="","",IF(E498=B497,B499,B497))</f>
        <v>Alexandra-olivia Hanson</v>
      </c>
      <c r="O505" s="127"/>
      <c r="P505" s="127"/>
      <c r="Q505" s="26"/>
      <c r="R505" s="26"/>
      <c r="S505" s="26"/>
    </row>
    <row r="506" spans="11:20" ht="12.75">
      <c r="K506" s="26"/>
      <c r="N506" s="26"/>
      <c r="O506" s="26"/>
      <c r="P506" s="48">
        <v>536</v>
      </c>
      <c r="Q506" s="128" t="str">
        <f>IF(Mängud!E337="","",Mängud!E337)</f>
        <v>Alexandra-olivia Hanson</v>
      </c>
      <c r="R506" s="127"/>
      <c r="S506" s="127"/>
      <c r="T506" s="10" t="s">
        <v>88</v>
      </c>
    </row>
    <row r="507" spans="11:19" ht="12.75">
      <c r="K507" s="26"/>
      <c r="M507" s="10">
        <v>-450</v>
      </c>
      <c r="N507" s="127" t="str">
        <f>IF(E502="","",IF(E502=B501,B503,B501))</f>
        <v>Neverly Lukas</v>
      </c>
      <c r="O507" s="127"/>
      <c r="P507" s="126"/>
      <c r="Q507" s="49"/>
      <c r="R507" s="50" t="str">
        <f>IF(Mängud!F337="","",Mängud!F337)</f>
        <v>w.o.</v>
      </c>
      <c r="S507" s="54"/>
    </row>
    <row r="508" spans="11:17" ht="12.75">
      <c r="K508" s="26"/>
      <c r="N508" s="26"/>
      <c r="O508" s="26"/>
      <c r="P508" s="26"/>
      <c r="Q508" s="26"/>
    </row>
    <row r="509" spans="11:20" ht="12.75">
      <c r="K509" s="26"/>
      <c r="N509" s="26"/>
      <c r="O509" s="26"/>
      <c r="P509" s="10">
        <v>-536</v>
      </c>
      <c r="Q509" s="127" t="str">
        <f>IF(Q506="","",IF(Q506=N505,N507,N505))</f>
        <v>Neverly Lukas</v>
      </c>
      <c r="R509" s="127"/>
      <c r="S509" s="127"/>
      <c r="T509" s="10" t="s">
        <v>89</v>
      </c>
    </row>
    <row r="510" spans="1:21" ht="12.75">
      <c r="A510" s="132" t="s">
        <v>231</v>
      </c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</row>
    <row r="511" spans="1:20" ht="12.75">
      <c r="A511" s="10">
        <v>-265</v>
      </c>
      <c r="B511" s="107" t="str">
        <f>IF(Miinusring!E4="","",IF(Miinusring!E4=Miinusring!B3,Miinusring!B5,Miinusring!B3))</f>
        <v>Aivar Soo</v>
      </c>
      <c r="C511" s="107"/>
      <c r="D511" s="107"/>
      <c r="E511" s="26"/>
      <c r="F511" s="26"/>
      <c r="G511" s="26"/>
      <c r="H511" s="26"/>
      <c r="I511" s="26"/>
      <c r="J511" s="26"/>
      <c r="K511" s="112"/>
      <c r="L511" s="112"/>
      <c r="M511" s="112"/>
      <c r="N511" s="112"/>
      <c r="O511" s="11"/>
      <c r="P511" s="30"/>
      <c r="Q511" s="2"/>
      <c r="R511" s="112"/>
      <c r="S511" s="112"/>
      <c r="T511" s="26"/>
    </row>
    <row r="512" spans="1:20" ht="12.75">
      <c r="A512" s="26"/>
      <c r="B512" s="26"/>
      <c r="C512" s="26"/>
      <c r="D512" s="48">
        <v>329</v>
      </c>
      <c r="E512" s="128" t="str">
        <f>IF(Mängud!E130="","",Mängud!E130)</f>
        <v>Aivar Soo</v>
      </c>
      <c r="F512" s="128"/>
      <c r="G512" s="128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</row>
    <row r="513" spans="1:20" ht="12.75">
      <c r="A513" s="10">
        <v>-266</v>
      </c>
      <c r="B513" s="122" t="str">
        <f>IF(Miinusring!E8="","",IF(Miinusring!E8=Miinusring!B7,Miinusring!B9,Miinusring!B7))</f>
        <v>Bye Bye</v>
      </c>
      <c r="C513" s="122"/>
      <c r="D513" s="122"/>
      <c r="E513" s="49"/>
      <c r="F513" s="50" t="str">
        <f>IF(Mängud!F130="","",Mängud!F130)</f>
        <v>w.o.</v>
      </c>
      <c r="G513" s="48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</row>
    <row r="514" spans="1:20" ht="12.75">
      <c r="A514" s="26"/>
      <c r="B514" s="26"/>
      <c r="C514" s="26"/>
      <c r="D514" s="26"/>
      <c r="E514" s="26"/>
      <c r="F514" s="26"/>
      <c r="G514" s="51">
        <v>385</v>
      </c>
      <c r="H514" s="128" t="str">
        <f>IF(Mängud!E186="","",Mängud!E186)</f>
        <v>Kristo Kerno</v>
      </c>
      <c r="I514" s="128"/>
      <c r="J514" s="128"/>
      <c r="K514" s="26"/>
      <c r="L514" s="26"/>
      <c r="M514" s="26"/>
      <c r="N514" s="26"/>
      <c r="O514" s="26"/>
      <c r="P514" s="26"/>
      <c r="Q514" s="26"/>
      <c r="R514" s="26"/>
      <c r="S514" s="26"/>
      <c r="T514" s="26"/>
    </row>
    <row r="515" spans="1:20" ht="12.75">
      <c r="A515" s="10">
        <v>-267</v>
      </c>
      <c r="B515" s="107" t="str">
        <f>IF(Miinusring!E12="","",IF(Miinusring!E12=Miinusring!B11,Miinusring!B13,Miinusring!B11))</f>
        <v>Mirtel Vinnal</v>
      </c>
      <c r="C515" s="107"/>
      <c r="D515" s="107"/>
      <c r="E515" s="47"/>
      <c r="F515" s="26"/>
      <c r="G515" s="51"/>
      <c r="H515" s="49"/>
      <c r="I515" s="50" t="str">
        <f>IF(Mängud!F186="","",Mängud!F186)</f>
        <v>3:2</v>
      </c>
      <c r="J515" s="48"/>
      <c r="K515" s="26"/>
      <c r="L515" s="26"/>
      <c r="M515" s="26"/>
      <c r="N515" s="26"/>
      <c r="O515" s="26"/>
      <c r="P515" s="26"/>
      <c r="Q515" s="26"/>
      <c r="R515" s="26"/>
      <c r="S515" s="26"/>
      <c r="T515" s="26"/>
    </row>
    <row r="516" spans="1:20" ht="12.75">
      <c r="A516" s="26"/>
      <c r="B516" s="26"/>
      <c r="C516" s="26"/>
      <c r="D516" s="48">
        <v>330</v>
      </c>
      <c r="E516" s="128" t="str">
        <f>IF(Mängud!E131="","",Mängud!E131)</f>
        <v>Kristo Kerno</v>
      </c>
      <c r="F516" s="128"/>
      <c r="G516" s="128"/>
      <c r="H516" s="52"/>
      <c r="I516" s="26"/>
      <c r="J516" s="51"/>
      <c r="K516" s="26"/>
      <c r="L516" s="26"/>
      <c r="M516" s="26"/>
      <c r="N516" s="26"/>
      <c r="O516" s="26"/>
      <c r="P516" s="26"/>
      <c r="Q516" s="26"/>
      <c r="R516" s="26"/>
      <c r="S516" s="26"/>
      <c r="T516" s="26"/>
    </row>
    <row r="517" spans="1:20" ht="12.75">
      <c r="A517" s="10">
        <v>-268</v>
      </c>
      <c r="B517" s="122" t="str">
        <f>IF(Miinusring!E16="","",IF(Miinusring!E16=Miinusring!B15,Miinusring!B17,Miinusring!B15))</f>
        <v>Kristo Kerno</v>
      </c>
      <c r="C517" s="122"/>
      <c r="D517" s="122"/>
      <c r="E517" s="49"/>
      <c r="F517" s="50" t="str">
        <f>IF(Mängud!F131="","",Mängud!F131)</f>
        <v>3:0</v>
      </c>
      <c r="G517" s="26"/>
      <c r="H517" s="26"/>
      <c r="I517" s="26"/>
      <c r="J517" s="51"/>
      <c r="K517" s="26"/>
      <c r="L517" s="26"/>
      <c r="M517" s="26"/>
      <c r="N517" s="26"/>
      <c r="O517" s="26"/>
      <c r="P517" s="26"/>
      <c r="Q517" s="26"/>
      <c r="R517" s="26"/>
      <c r="S517" s="26"/>
      <c r="T517" s="26"/>
    </row>
    <row r="518" spans="1:20" ht="12.75">
      <c r="A518" s="26"/>
      <c r="B518" s="26"/>
      <c r="C518" s="26"/>
      <c r="D518" s="26"/>
      <c r="E518" s="26"/>
      <c r="F518" s="26"/>
      <c r="G518" s="26"/>
      <c r="H518" s="26"/>
      <c r="I518" s="26"/>
      <c r="J518" s="51">
        <v>441</v>
      </c>
      <c r="K518" s="128" t="str">
        <f>IF(Mängud!E242="","",Mängud!E242)</f>
        <v>Ivar Kiik</v>
      </c>
      <c r="L518" s="128"/>
      <c r="M518" s="128"/>
      <c r="N518" s="26"/>
      <c r="O518" s="26"/>
      <c r="P518" s="26"/>
      <c r="Q518" s="26"/>
      <c r="R518" s="26"/>
      <c r="S518" s="26"/>
      <c r="T518" s="26"/>
    </row>
    <row r="519" spans="1:20" ht="12.75">
      <c r="A519" s="10">
        <v>-269</v>
      </c>
      <c r="B519" s="107" t="str">
        <f>IF(Miinusring!E20="","",IF(Miinusring!E20=Miinusring!B19,Miinusring!B21,Miinusring!B19))</f>
        <v>Larissa Lill</v>
      </c>
      <c r="C519" s="107"/>
      <c r="D519" s="107"/>
      <c r="E519" s="47"/>
      <c r="F519" s="26"/>
      <c r="G519" s="26"/>
      <c r="H519" s="26"/>
      <c r="I519" s="26"/>
      <c r="J519" s="51"/>
      <c r="K519" s="49"/>
      <c r="L519" s="50" t="str">
        <f>IF(Mängud!F242="","",Mängud!F242)</f>
        <v>3:1</v>
      </c>
      <c r="M519" s="48"/>
      <c r="N519" s="26"/>
      <c r="O519" s="26"/>
      <c r="P519" s="26"/>
      <c r="Q519" s="26"/>
      <c r="R519" s="26"/>
      <c r="S519" s="26"/>
      <c r="T519" s="26"/>
    </row>
    <row r="520" spans="1:20" ht="12.75">
      <c r="A520" s="26"/>
      <c r="B520" s="26"/>
      <c r="C520" s="26"/>
      <c r="D520" s="48">
        <v>331</v>
      </c>
      <c r="E520" s="128" t="str">
        <f>IF(Mängud!E132="","",Mängud!E132)</f>
        <v>Larissa Lill</v>
      </c>
      <c r="F520" s="128"/>
      <c r="G520" s="128"/>
      <c r="H520" s="26"/>
      <c r="I520" s="26"/>
      <c r="J520" s="51"/>
      <c r="K520" s="26"/>
      <c r="L520" s="26"/>
      <c r="M520" s="51"/>
      <c r="N520" s="26"/>
      <c r="O520" s="26"/>
      <c r="P520" s="26"/>
      <c r="Q520" s="26"/>
      <c r="R520" s="26"/>
      <c r="S520" s="26"/>
      <c r="T520" s="26"/>
    </row>
    <row r="521" spans="1:20" ht="12.75">
      <c r="A521" s="10">
        <v>-270</v>
      </c>
      <c r="B521" s="107" t="str">
        <f>IF(Miinusring!E24="","",IF(Miinusring!E24=Miinusring!B23,Miinusring!B25,Miinusring!B23))</f>
        <v>Bye Bye</v>
      </c>
      <c r="C521" s="107"/>
      <c r="D521" s="107"/>
      <c r="E521" s="53"/>
      <c r="F521" s="50" t="str">
        <f>IF(Mängud!F132="","",Mängud!F132)</f>
        <v>w.o.</v>
      </c>
      <c r="G521" s="48"/>
      <c r="H521" s="26"/>
      <c r="I521" s="26"/>
      <c r="J521" s="51"/>
      <c r="K521" s="26"/>
      <c r="L521" s="26"/>
      <c r="M521" s="51"/>
      <c r="N521" s="26"/>
      <c r="O521" s="26"/>
      <c r="P521" s="26"/>
      <c r="Q521" s="26"/>
      <c r="R521" s="26"/>
      <c r="S521" s="26"/>
      <c r="T521" s="26"/>
    </row>
    <row r="522" spans="1:20" ht="12.75">
      <c r="A522" s="26"/>
      <c r="B522" s="26"/>
      <c r="C522" s="26"/>
      <c r="D522" s="26"/>
      <c r="E522" s="26"/>
      <c r="F522" s="26"/>
      <c r="G522" s="51">
        <v>386</v>
      </c>
      <c r="H522" s="129" t="str">
        <f>IF(Mängud!E187="","",Mängud!E187)</f>
        <v>Ivar Kiik</v>
      </c>
      <c r="I522" s="129"/>
      <c r="J522" s="129"/>
      <c r="K522" s="26"/>
      <c r="L522" s="26"/>
      <c r="M522" s="51"/>
      <c r="N522" s="26"/>
      <c r="O522" s="26"/>
      <c r="P522" s="26"/>
      <c r="Q522" s="26"/>
      <c r="R522" s="26"/>
      <c r="S522" s="26"/>
      <c r="T522" s="26"/>
    </row>
    <row r="523" spans="1:20" ht="12.75">
      <c r="A523" s="10">
        <v>-271</v>
      </c>
      <c r="B523" s="127" t="str">
        <f>IF(Miinusring!E28="","",IF(Miinusring!E28=Miinusring!B27,Miinusring!B29,Miinusring!B27))</f>
        <v>Bye Bye</v>
      </c>
      <c r="C523" s="127"/>
      <c r="D523" s="127"/>
      <c r="E523" s="26"/>
      <c r="F523" s="26"/>
      <c r="G523" s="51"/>
      <c r="H523" s="49"/>
      <c r="I523" s="50" t="str">
        <f>IF(Mängud!F187="","",Mängud!F187)</f>
        <v>3:0</v>
      </c>
      <c r="J523" s="54"/>
      <c r="K523" s="47"/>
      <c r="L523" s="26"/>
      <c r="M523" s="51"/>
      <c r="N523" s="26"/>
      <c r="O523" s="26"/>
      <c r="P523" s="26"/>
      <c r="Q523" s="26"/>
      <c r="R523" s="26"/>
      <c r="S523" s="26"/>
      <c r="T523" s="26"/>
    </row>
    <row r="524" spans="1:20" ht="12.75">
      <c r="A524" s="26"/>
      <c r="B524" s="26"/>
      <c r="C524" s="26"/>
      <c r="D524" s="48">
        <v>332</v>
      </c>
      <c r="E524" s="129" t="str">
        <f>IF(Mängud!E133="","",Mängud!E133)</f>
        <v>Ivar Kiik</v>
      </c>
      <c r="F524" s="129"/>
      <c r="G524" s="129"/>
      <c r="H524" s="26"/>
      <c r="I524" s="26"/>
      <c r="J524" s="26"/>
      <c r="K524" s="26"/>
      <c r="L524" s="26"/>
      <c r="M524" s="51"/>
      <c r="N524" s="26"/>
      <c r="O524" s="26"/>
      <c r="P524" s="26"/>
      <c r="Q524" s="26"/>
      <c r="R524" s="26"/>
      <c r="S524" s="26"/>
      <c r="T524" s="26"/>
    </row>
    <row r="525" spans="1:20" ht="12.75">
      <c r="A525" s="10">
        <v>-272</v>
      </c>
      <c r="B525" s="126" t="str">
        <f>IF(Miinusring!E32="","",IF(Miinusring!E32=Miinusring!B31,Miinusring!B33,Miinusring!B31))</f>
        <v>Ivar Kiik</v>
      </c>
      <c r="C525" s="126"/>
      <c r="D525" s="126"/>
      <c r="E525" s="49"/>
      <c r="F525" s="50" t="str">
        <f>IF(Mängud!F133="","",Mängud!F133)</f>
        <v>w.o.</v>
      </c>
      <c r="G525" s="54"/>
      <c r="H525" s="47"/>
      <c r="I525" s="26"/>
      <c r="J525" s="26"/>
      <c r="K525" s="26"/>
      <c r="L525" s="26"/>
      <c r="M525" s="51"/>
      <c r="N525" s="26"/>
      <c r="O525" s="26"/>
      <c r="P525" s="26"/>
      <c r="Q525" s="26"/>
      <c r="R525" s="26"/>
      <c r="S525" s="26"/>
      <c r="T525" s="26"/>
    </row>
    <row r="526" spans="1:20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51">
        <v>493</v>
      </c>
      <c r="N526" s="128" t="str">
        <f>IF(Mängud!E294="","",Mängud!E294)</f>
        <v>Ivar Kiik</v>
      </c>
      <c r="O526" s="128"/>
      <c r="P526" s="128"/>
      <c r="Q526" s="26"/>
      <c r="R526" s="26"/>
      <c r="S526" s="26"/>
      <c r="T526" s="26"/>
    </row>
    <row r="527" spans="1:20" ht="12.75">
      <c r="A527" s="10">
        <v>-273</v>
      </c>
      <c r="B527" s="127" t="str">
        <f>IF(Miinusring!E36="","",IF(Miinusring!E36=Miinusring!B35,Miinusring!B37,Miinusring!B35))</f>
        <v>Aleks Vaarpu</v>
      </c>
      <c r="C527" s="127"/>
      <c r="D527" s="127"/>
      <c r="E527" s="26"/>
      <c r="F527" s="26"/>
      <c r="G527" s="26"/>
      <c r="H527" s="26"/>
      <c r="I527" s="26"/>
      <c r="J527" s="26"/>
      <c r="K527" s="26"/>
      <c r="L527" s="26"/>
      <c r="M527" s="51"/>
      <c r="N527" s="49"/>
      <c r="O527" s="50" t="str">
        <f>IF(Mängud!F294="","",Mängud!F294)</f>
        <v>3:2</v>
      </c>
      <c r="P527" s="48"/>
      <c r="Q527" s="26"/>
      <c r="R527" s="26"/>
      <c r="S527" s="26"/>
      <c r="T527" s="26"/>
    </row>
    <row r="528" spans="1:20" ht="12.75">
      <c r="A528" s="26"/>
      <c r="B528" s="26"/>
      <c r="C528" s="26"/>
      <c r="D528" s="48">
        <v>333</v>
      </c>
      <c r="E528" s="128" t="str">
        <f>IF(Mängud!E134="","",Mängud!E134)</f>
        <v>Aleks Vaarpu</v>
      </c>
      <c r="F528" s="128"/>
      <c r="G528" s="128"/>
      <c r="H528" s="26"/>
      <c r="I528" s="26"/>
      <c r="J528" s="26"/>
      <c r="K528" s="26"/>
      <c r="L528" s="26"/>
      <c r="M528" s="51"/>
      <c r="N528" s="26"/>
      <c r="O528" s="26"/>
      <c r="P528" s="51"/>
      <c r="Q528" s="26"/>
      <c r="R528" s="26"/>
      <c r="S528" s="26"/>
      <c r="T528" s="26"/>
    </row>
    <row r="529" spans="1:20" ht="12.75">
      <c r="A529" s="10">
        <v>-274</v>
      </c>
      <c r="B529" s="126" t="str">
        <f>IF(Miinusring!E40="","",IF(Miinusring!E40=Miinusring!B39,Miinusring!B41,Miinusring!B39))</f>
        <v>Bye Bye</v>
      </c>
      <c r="C529" s="126"/>
      <c r="D529" s="126"/>
      <c r="E529" s="49"/>
      <c r="F529" s="50" t="str">
        <f>IF(Mängud!F134="","",Mängud!F134)</f>
        <v>w.o.</v>
      </c>
      <c r="G529" s="48"/>
      <c r="H529" s="26"/>
      <c r="I529" s="26"/>
      <c r="J529" s="26"/>
      <c r="K529" s="26"/>
      <c r="L529" s="26"/>
      <c r="M529" s="51"/>
      <c r="N529" s="26"/>
      <c r="O529" s="26"/>
      <c r="P529" s="51"/>
      <c r="Q529" s="26"/>
      <c r="R529" s="26"/>
      <c r="S529" s="26"/>
      <c r="T529" s="26"/>
    </row>
    <row r="530" spans="1:20" ht="12.75">
      <c r="A530" s="26"/>
      <c r="B530" s="26"/>
      <c r="C530" s="26"/>
      <c r="D530" s="26"/>
      <c r="E530" s="26"/>
      <c r="F530" s="26"/>
      <c r="G530" s="51">
        <v>387</v>
      </c>
      <c r="H530" s="128" t="str">
        <f>IF(Mängud!E188="","",Mängud!E188)</f>
        <v>Aleks Vaarpu</v>
      </c>
      <c r="I530" s="128"/>
      <c r="J530" s="128"/>
      <c r="K530" s="26"/>
      <c r="L530" s="26"/>
      <c r="M530" s="51"/>
      <c r="N530" s="26"/>
      <c r="O530" s="26"/>
      <c r="P530" s="51"/>
      <c r="Q530" s="26"/>
      <c r="R530" s="26"/>
      <c r="S530" s="26"/>
      <c r="T530" s="26"/>
    </row>
    <row r="531" spans="1:20" ht="12.75">
      <c r="A531" s="10">
        <v>-275</v>
      </c>
      <c r="B531" s="127" t="str">
        <f>IF(Miinusring!E44="","",IF(Miinusring!E44=Miinusring!B43,Miinusring!B45,Miinusring!B43))</f>
        <v>Bye Bye</v>
      </c>
      <c r="C531" s="127"/>
      <c r="D531" s="127"/>
      <c r="E531" s="47"/>
      <c r="F531" s="26"/>
      <c r="G531" s="51"/>
      <c r="H531" s="49"/>
      <c r="I531" s="50" t="str">
        <f>IF(Mängud!F188="","",Mängud!F188)</f>
        <v>3:0</v>
      </c>
      <c r="J531" s="48"/>
      <c r="K531" s="26"/>
      <c r="L531" s="26"/>
      <c r="M531" s="51"/>
      <c r="N531" s="26"/>
      <c r="O531" s="26"/>
      <c r="P531" s="51"/>
      <c r="Q531" s="26"/>
      <c r="R531" s="26"/>
      <c r="S531" s="26"/>
      <c r="T531" s="26"/>
    </row>
    <row r="532" spans="1:20" ht="12.75">
      <c r="A532" s="26"/>
      <c r="B532" s="26"/>
      <c r="C532" s="26"/>
      <c r="D532" s="48">
        <v>334</v>
      </c>
      <c r="E532" s="128" t="str">
        <f>IF(Mängud!E135="","",Mängud!E135)</f>
        <v>Taivo Koitla</v>
      </c>
      <c r="F532" s="128"/>
      <c r="G532" s="128"/>
      <c r="H532" s="52"/>
      <c r="I532" s="26"/>
      <c r="J532" s="51"/>
      <c r="K532" s="26"/>
      <c r="L532" s="26"/>
      <c r="M532" s="51"/>
      <c r="N532" s="26"/>
      <c r="O532" s="26"/>
      <c r="P532" s="51"/>
      <c r="Q532" s="26"/>
      <c r="R532" s="26"/>
      <c r="S532" s="26"/>
      <c r="T532" s="26"/>
    </row>
    <row r="533" spans="1:20" ht="12.75">
      <c r="A533" s="10">
        <v>-276</v>
      </c>
      <c r="B533" s="126" t="str">
        <f>IF(Miinusring!E48="","",IF(Miinusring!E48=Miinusring!B47,Miinusring!B49,Miinusring!B47))</f>
        <v>Taivo Koitla</v>
      </c>
      <c r="C533" s="126"/>
      <c r="D533" s="126"/>
      <c r="E533" s="49"/>
      <c r="F533" s="50" t="str">
        <f>IF(Mängud!F135="","",Mängud!F135)</f>
        <v>w.o.</v>
      </c>
      <c r="G533" s="54"/>
      <c r="H533" s="47"/>
      <c r="I533" s="26"/>
      <c r="J533" s="51"/>
      <c r="K533" s="26"/>
      <c r="L533" s="26"/>
      <c r="M533" s="51"/>
      <c r="N533" s="26"/>
      <c r="O533" s="26"/>
      <c r="P533" s="51"/>
      <c r="Q533" s="26"/>
      <c r="R533" s="26"/>
      <c r="S533" s="26"/>
      <c r="T533" s="26"/>
    </row>
    <row r="534" spans="1:20" ht="12.75">
      <c r="A534" s="26"/>
      <c r="B534" s="26"/>
      <c r="C534" s="26"/>
      <c r="D534" s="26"/>
      <c r="E534" s="26"/>
      <c r="F534" s="26"/>
      <c r="G534" s="26"/>
      <c r="H534" s="26"/>
      <c r="I534" s="26"/>
      <c r="J534" s="51">
        <v>442</v>
      </c>
      <c r="K534" s="128" t="str">
        <f>IF(Mängud!E243="","",Mängud!E243)</f>
        <v>Aleks Vaarpu</v>
      </c>
      <c r="L534" s="128"/>
      <c r="M534" s="128"/>
      <c r="N534" s="52"/>
      <c r="O534" s="26"/>
      <c r="P534" s="51"/>
      <c r="Q534" s="26"/>
      <c r="R534" s="26"/>
      <c r="S534" s="26"/>
      <c r="T534" s="26"/>
    </row>
    <row r="535" spans="1:20" ht="12.75">
      <c r="A535" s="10">
        <v>-277</v>
      </c>
      <c r="B535" s="127" t="str">
        <f>IF(Miinusring!E52="","",IF(Miinusring!E52=Miinusring!B51,Miinusring!B53,Miinusring!B51))</f>
        <v>Siim Esko</v>
      </c>
      <c r="C535" s="127"/>
      <c r="D535" s="127"/>
      <c r="E535" s="26"/>
      <c r="F535" s="26"/>
      <c r="G535" s="26"/>
      <c r="H535" s="26"/>
      <c r="I535" s="26"/>
      <c r="J535" s="51"/>
      <c r="K535" s="49"/>
      <c r="L535" s="50" t="str">
        <f>IF(Mängud!F243="","",Mängud!F243)</f>
        <v>3:2</v>
      </c>
      <c r="M535" s="54"/>
      <c r="N535" s="47"/>
      <c r="O535" s="26"/>
      <c r="P535" s="51"/>
      <c r="Q535" s="26"/>
      <c r="R535" s="26"/>
      <c r="S535" s="26"/>
      <c r="T535" s="26"/>
    </row>
    <row r="536" spans="1:20" ht="12.75">
      <c r="A536" s="26"/>
      <c r="B536" s="26"/>
      <c r="C536" s="26"/>
      <c r="D536" s="48">
        <v>335</v>
      </c>
      <c r="E536" s="128" t="str">
        <f>IF(Mängud!E136="","",Mängud!E136)</f>
        <v>Siim Esko</v>
      </c>
      <c r="F536" s="128"/>
      <c r="G536" s="128"/>
      <c r="H536" s="26"/>
      <c r="I536" s="26"/>
      <c r="J536" s="51"/>
      <c r="K536" s="26"/>
      <c r="L536" s="26"/>
      <c r="M536" s="26"/>
      <c r="N536" s="26"/>
      <c r="O536" s="26"/>
      <c r="P536" s="51"/>
      <c r="Q536" s="26"/>
      <c r="R536" s="26"/>
      <c r="S536" s="26"/>
      <c r="T536" s="26"/>
    </row>
    <row r="537" spans="1:20" ht="12.75">
      <c r="A537" s="10">
        <v>-278</v>
      </c>
      <c r="B537" s="126" t="str">
        <f>IF(Miinusring!E56="","",IF(Miinusring!E56=Miinusring!B55,Miinusring!B57,Miinusring!B55))</f>
        <v>Bye Bye</v>
      </c>
      <c r="C537" s="126"/>
      <c r="D537" s="126"/>
      <c r="E537" s="49"/>
      <c r="F537" s="50" t="str">
        <f>IF(Mängud!F136="","",Mängud!F136)</f>
        <v>w.o.</v>
      </c>
      <c r="G537" s="48"/>
      <c r="H537" s="26"/>
      <c r="I537" s="26"/>
      <c r="J537" s="51"/>
      <c r="K537" s="26"/>
      <c r="L537" s="26"/>
      <c r="M537" s="26"/>
      <c r="N537" s="26"/>
      <c r="O537" s="26"/>
      <c r="P537" s="51"/>
      <c r="Q537" s="26"/>
      <c r="R537" s="26"/>
      <c r="S537" s="26"/>
      <c r="T537" s="26"/>
    </row>
    <row r="538" spans="1:20" ht="12.75">
      <c r="A538" s="26"/>
      <c r="B538" s="26"/>
      <c r="C538" s="26"/>
      <c r="D538" s="26"/>
      <c r="E538" s="26"/>
      <c r="F538" s="26"/>
      <c r="G538" s="51">
        <v>388</v>
      </c>
      <c r="H538" s="129" t="str">
        <f>IF(Mängud!E189="","",Mängud!E189)</f>
        <v>Siim Esko</v>
      </c>
      <c r="I538" s="129"/>
      <c r="J538" s="129"/>
      <c r="K538" s="26"/>
      <c r="L538" s="26"/>
      <c r="M538" s="26"/>
      <c r="N538" s="26"/>
      <c r="O538" s="26"/>
      <c r="P538" s="51"/>
      <c r="Q538" s="26"/>
      <c r="R538" s="26"/>
      <c r="S538" s="26"/>
      <c r="T538" s="26"/>
    </row>
    <row r="539" spans="1:20" ht="12.75">
      <c r="A539" s="10">
        <v>-279</v>
      </c>
      <c r="B539" s="127" t="str">
        <f>IF(Miinusring!E60="","",IF(Miinusring!E60=Miinusring!B59,Miinusring!B61,Miinusring!B59))</f>
        <v>Bye Bye</v>
      </c>
      <c r="C539" s="127"/>
      <c r="D539" s="127"/>
      <c r="E539" s="47"/>
      <c r="F539" s="26"/>
      <c r="G539" s="51"/>
      <c r="H539" s="49"/>
      <c r="I539" s="50" t="str">
        <f>IF(Mängud!F189="","",Mängud!F189)</f>
        <v>3:2</v>
      </c>
      <c r="J539" s="54"/>
      <c r="K539" s="47"/>
      <c r="L539" s="26"/>
      <c r="M539" s="26"/>
      <c r="N539" s="26"/>
      <c r="O539" s="26"/>
      <c r="P539" s="51"/>
      <c r="Q539" s="26"/>
      <c r="R539" s="26"/>
      <c r="S539" s="26"/>
      <c r="T539" s="26"/>
    </row>
    <row r="540" spans="1:20" ht="12.75">
      <c r="A540" s="26"/>
      <c r="B540" s="26"/>
      <c r="C540" s="26"/>
      <c r="D540" s="48">
        <v>336</v>
      </c>
      <c r="E540" s="128" t="str">
        <f>IF(Mängud!E137="","",Mängud!E137)</f>
        <v>Urmas Vender</v>
      </c>
      <c r="F540" s="128"/>
      <c r="G540" s="128"/>
      <c r="H540" s="52"/>
      <c r="I540" s="26"/>
      <c r="J540" s="26"/>
      <c r="K540" s="26"/>
      <c r="L540" s="26"/>
      <c r="M540" s="26"/>
      <c r="N540" s="26"/>
      <c r="O540" s="26"/>
      <c r="P540" s="51"/>
      <c r="Q540" s="26"/>
      <c r="R540" s="26"/>
      <c r="S540" s="26"/>
      <c r="T540" s="26"/>
    </row>
    <row r="541" spans="1:20" ht="12.75">
      <c r="A541" s="10">
        <v>-280</v>
      </c>
      <c r="B541" s="126" t="str">
        <f>IF(Miinusring!E64="","",IF(Miinusring!E64=Miinusring!B63,Miinusring!B65,Miinusring!B63))</f>
        <v>Urmas Vender</v>
      </c>
      <c r="C541" s="126"/>
      <c r="D541" s="126"/>
      <c r="E541" s="49"/>
      <c r="F541" s="50" t="str">
        <f>IF(Mängud!F137="","",Mängud!F137)</f>
        <v>w.o.</v>
      </c>
      <c r="G541" s="54"/>
      <c r="H541" s="47"/>
      <c r="I541" s="26"/>
      <c r="J541" s="26"/>
      <c r="K541" s="26"/>
      <c r="L541" s="26"/>
      <c r="M541" s="26"/>
      <c r="N541" s="26"/>
      <c r="O541" s="26"/>
      <c r="P541" s="51"/>
      <c r="Q541" s="26"/>
      <c r="R541" s="26"/>
      <c r="S541" s="26"/>
      <c r="T541" s="26"/>
    </row>
    <row r="542" spans="1:20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51">
        <v>535</v>
      </c>
      <c r="Q542" s="128" t="str">
        <f>IF(Mängud!E336="","",Mängud!E336)</f>
        <v>Anna maria Hanson</v>
      </c>
      <c r="R542" s="128"/>
      <c r="S542" s="128"/>
      <c r="T542" s="10" t="s">
        <v>91</v>
      </c>
    </row>
    <row r="543" spans="1:20" ht="12.75">
      <c r="A543" s="10">
        <v>-281</v>
      </c>
      <c r="B543" s="127" t="str">
        <f>IF(Miinusring!E68="","",IF(Miinusring!E68=Miinusring!B67,Miinusring!B69,Miinusring!B67))</f>
        <v>Kestutis Aleknavicius</v>
      </c>
      <c r="C543" s="127"/>
      <c r="D543" s="127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51"/>
      <c r="Q543" s="49"/>
      <c r="R543" s="50" t="str">
        <f>IF(Mängud!F336="","",Mängud!F336)</f>
        <v>3:1</v>
      </c>
      <c r="S543" s="54"/>
      <c r="T543" s="47"/>
    </row>
    <row r="544" spans="1:20" ht="12.75">
      <c r="A544" s="26"/>
      <c r="B544" s="26"/>
      <c r="C544" s="26"/>
      <c r="D544" s="48">
        <v>337</v>
      </c>
      <c r="E544" s="128" t="str">
        <f>IF(Mängud!E138="","",Mängud!E138)</f>
        <v>Kestutis Aleknavicius</v>
      </c>
      <c r="F544" s="128"/>
      <c r="G544" s="128"/>
      <c r="H544" s="26"/>
      <c r="I544" s="26"/>
      <c r="J544" s="26"/>
      <c r="K544" s="26"/>
      <c r="L544" s="26"/>
      <c r="M544" s="26"/>
      <c r="N544" s="26"/>
      <c r="O544" s="26"/>
      <c r="P544" s="51"/>
      <c r="Q544" s="26"/>
      <c r="R544" s="26"/>
      <c r="S544" s="26"/>
      <c r="T544" s="47"/>
    </row>
    <row r="545" spans="1:20" ht="12.75">
      <c r="A545" s="10">
        <v>-282</v>
      </c>
      <c r="B545" s="126" t="str">
        <f>IF(Miinusring!E72="","",IF(Miinusring!E72=Miinusring!B71,Miinusring!B73,Miinusring!B71))</f>
        <v>Bye Bye</v>
      </c>
      <c r="C545" s="126"/>
      <c r="D545" s="126"/>
      <c r="E545" s="49"/>
      <c r="F545" s="50" t="str">
        <f>IF(Mängud!F138="","",Mängud!F138)</f>
        <v>w.o.</v>
      </c>
      <c r="G545" s="48"/>
      <c r="H545" s="26"/>
      <c r="I545" s="26"/>
      <c r="J545" s="26"/>
      <c r="K545" s="26"/>
      <c r="L545" s="26"/>
      <c r="M545" s="26"/>
      <c r="N545" s="26"/>
      <c r="O545" s="26"/>
      <c r="P545" s="51"/>
      <c r="Q545" s="26"/>
      <c r="R545" s="26"/>
      <c r="S545" s="26"/>
      <c r="T545" s="26"/>
    </row>
    <row r="546" spans="1:20" ht="12.75">
      <c r="A546" s="26"/>
      <c r="B546" s="26"/>
      <c r="C546" s="26"/>
      <c r="D546" s="26"/>
      <c r="E546" s="26"/>
      <c r="F546" s="26"/>
      <c r="G546" s="51">
        <v>389</v>
      </c>
      <c r="H546" s="128" t="str">
        <f>IF(Mängud!E190="","",Mängud!E190)</f>
        <v>Kestutis Aleknavicius</v>
      </c>
      <c r="I546" s="128"/>
      <c r="J546" s="128"/>
      <c r="K546" s="26"/>
      <c r="L546" s="26"/>
      <c r="M546" s="26"/>
      <c r="N546" s="26"/>
      <c r="O546" s="26"/>
      <c r="P546" s="51"/>
      <c r="Q546" s="26"/>
      <c r="R546" s="26"/>
      <c r="S546" s="26"/>
      <c r="T546" s="26"/>
    </row>
    <row r="547" spans="1:20" ht="12.75">
      <c r="A547" s="10">
        <v>-283</v>
      </c>
      <c r="B547" s="127" t="str">
        <f>IF(Miinusring!E76="","",IF(Miinusring!E76=Miinusring!B75,Miinusring!B77,Miinusring!B75))</f>
        <v>Bye Bye</v>
      </c>
      <c r="C547" s="127"/>
      <c r="D547" s="127"/>
      <c r="E547" s="26"/>
      <c r="F547" s="26"/>
      <c r="G547" s="51"/>
      <c r="H547" s="49"/>
      <c r="I547" s="50" t="str">
        <f>IF(Mängud!F190="","",Mängud!F190)</f>
        <v>3:1</v>
      </c>
      <c r="J547" s="48"/>
      <c r="K547" s="26"/>
      <c r="L547" s="26"/>
      <c r="M547" s="26"/>
      <c r="N547" s="26"/>
      <c r="O547" s="26"/>
      <c r="P547" s="51"/>
      <c r="Q547" s="26"/>
      <c r="R547" s="26"/>
      <c r="S547" s="26"/>
      <c r="T547" s="26"/>
    </row>
    <row r="548" spans="1:20" ht="12.75">
      <c r="A548" s="26"/>
      <c r="B548" s="26"/>
      <c r="C548" s="26"/>
      <c r="D548" s="48">
        <v>338</v>
      </c>
      <c r="E548" s="128" t="str">
        <f>IF(Mängud!E139="","",Mängud!E139)</f>
        <v>Rene Vinnal</v>
      </c>
      <c r="F548" s="128"/>
      <c r="G548" s="128"/>
      <c r="H548" s="52"/>
      <c r="I548" s="26"/>
      <c r="J548" s="51"/>
      <c r="K548" s="26"/>
      <c r="L548" s="26"/>
      <c r="M548" s="26"/>
      <c r="N548" s="26"/>
      <c r="O548" s="26"/>
      <c r="P548" s="51"/>
      <c r="Q548" s="26"/>
      <c r="R548" s="26"/>
      <c r="S548" s="26"/>
      <c r="T548" s="26"/>
    </row>
    <row r="549" spans="1:20" ht="12.75">
      <c r="A549" s="10">
        <v>-284</v>
      </c>
      <c r="B549" s="126" t="str">
        <f>IF(Miinusring!E80="","",IF(Miinusring!E80=Miinusring!B79,Miinusring!B81,Miinusring!B79))</f>
        <v>Rene Vinnal</v>
      </c>
      <c r="C549" s="126"/>
      <c r="D549" s="126"/>
      <c r="E549" s="49"/>
      <c r="F549" s="50" t="str">
        <f>IF(Mängud!F139="","",Mängud!F139)</f>
        <v>w.o.</v>
      </c>
      <c r="G549" s="54"/>
      <c r="H549" s="47"/>
      <c r="I549" s="26"/>
      <c r="J549" s="51"/>
      <c r="K549" s="26"/>
      <c r="L549" s="26"/>
      <c r="M549" s="26"/>
      <c r="N549" s="26"/>
      <c r="O549" s="26"/>
      <c r="P549" s="51"/>
      <c r="Q549" s="26"/>
      <c r="R549" s="26"/>
      <c r="S549" s="26"/>
      <c r="T549" s="26"/>
    </row>
    <row r="550" spans="1:20" ht="12.75">
      <c r="A550" s="26"/>
      <c r="B550" s="26"/>
      <c r="C550" s="26"/>
      <c r="D550" s="26"/>
      <c r="E550" s="26"/>
      <c r="F550" s="26"/>
      <c r="G550" s="26"/>
      <c r="H550" s="26"/>
      <c r="I550" s="26"/>
      <c r="J550" s="51">
        <v>443</v>
      </c>
      <c r="K550" s="128" t="str">
        <f>IF(Mängud!E244="","",Mängud!E244)</f>
        <v>Kestutis Aleknavicius</v>
      </c>
      <c r="L550" s="128"/>
      <c r="M550" s="128"/>
      <c r="N550" s="26"/>
      <c r="O550" s="26"/>
      <c r="P550" s="51"/>
      <c r="Q550" s="26"/>
      <c r="R550" s="26"/>
      <c r="S550" s="26"/>
      <c r="T550" s="26"/>
    </row>
    <row r="551" spans="1:20" ht="12.75">
      <c r="A551" s="10">
        <v>-285</v>
      </c>
      <c r="B551" s="127" t="str">
        <f>IF(Miinusring!E85="","",IF(Miinusring!E85=Miinusring!B84,Miinusring!B86,Miinusring!B84))</f>
        <v>Raul Taevas</v>
      </c>
      <c r="C551" s="127"/>
      <c r="D551" s="127"/>
      <c r="E551" s="26"/>
      <c r="F551" s="26"/>
      <c r="G551" s="26"/>
      <c r="H551" s="26"/>
      <c r="I551" s="26"/>
      <c r="J551" s="51"/>
      <c r="K551" s="49"/>
      <c r="L551" s="50" t="str">
        <f>IF(Mängud!F244="","",Mängud!F244)</f>
        <v>3:0</v>
      </c>
      <c r="M551" s="48"/>
      <c r="N551" s="26"/>
      <c r="O551" s="26"/>
      <c r="P551" s="51"/>
      <c r="Q551" s="26"/>
      <c r="R551" s="26"/>
      <c r="S551" s="26"/>
      <c r="T551" s="26"/>
    </row>
    <row r="552" spans="1:20" ht="12.75">
      <c r="A552" s="26"/>
      <c r="B552" s="26"/>
      <c r="C552" s="26"/>
      <c r="D552" s="48">
        <v>339</v>
      </c>
      <c r="E552" s="128" t="str">
        <f>IF(Mängud!E140="","",Mängud!E140)</f>
        <v>Raul Taevas</v>
      </c>
      <c r="F552" s="128"/>
      <c r="G552" s="128"/>
      <c r="H552" s="26"/>
      <c r="I552" s="26"/>
      <c r="J552" s="51"/>
      <c r="K552" s="26"/>
      <c r="L552" s="26"/>
      <c r="M552" s="51"/>
      <c r="N552" s="26"/>
      <c r="O552" s="26"/>
      <c r="P552" s="51"/>
      <c r="Q552" s="26"/>
      <c r="R552" s="26"/>
      <c r="S552" s="26"/>
      <c r="T552" s="26"/>
    </row>
    <row r="553" spans="1:20" ht="12.75">
      <c r="A553" s="10">
        <v>-286</v>
      </c>
      <c r="B553" s="126" t="str">
        <f>IF(Miinusring!E89="","",IF(Miinusring!E89=Miinusring!B88,Miinusring!B90,Miinusring!B88))</f>
        <v>Bye Bye</v>
      </c>
      <c r="C553" s="126"/>
      <c r="D553" s="126"/>
      <c r="E553" s="49"/>
      <c r="F553" s="50" t="str">
        <f>IF(Mängud!F140="","",Mängud!F140)</f>
        <v>w.o.</v>
      </c>
      <c r="G553" s="48"/>
      <c r="H553" s="26"/>
      <c r="I553" s="26"/>
      <c r="J553" s="51"/>
      <c r="K553" s="26"/>
      <c r="L553" s="26"/>
      <c r="M553" s="51"/>
      <c r="N553" s="26"/>
      <c r="O553" s="26"/>
      <c r="P553" s="51"/>
      <c r="Q553" s="26"/>
      <c r="R553" s="26"/>
      <c r="S553" s="26"/>
      <c r="T553" s="26"/>
    </row>
    <row r="554" spans="1:20" ht="12.75">
      <c r="A554" s="26"/>
      <c r="B554" s="26"/>
      <c r="C554" s="26"/>
      <c r="D554" s="26"/>
      <c r="E554" s="26"/>
      <c r="F554" s="26"/>
      <c r="G554" s="51">
        <v>390</v>
      </c>
      <c r="H554" s="128" t="str">
        <f>IF(Mängud!E191="","",Mängud!E191)</f>
        <v>Heiki Hansar</v>
      </c>
      <c r="I554" s="128"/>
      <c r="J554" s="128"/>
      <c r="K554" s="52"/>
      <c r="L554" s="26"/>
      <c r="M554" s="51"/>
      <c r="N554" s="26"/>
      <c r="O554" s="26"/>
      <c r="P554" s="51"/>
      <c r="Q554" s="26"/>
      <c r="R554" s="26"/>
      <c r="S554" s="26"/>
      <c r="T554" s="26"/>
    </row>
    <row r="555" spans="1:20" ht="12.75">
      <c r="A555" s="10">
        <v>-287</v>
      </c>
      <c r="B555" s="127" t="str">
        <f>IF(Miinusring!E93="","",IF(Miinusring!E93=Miinusring!B92,Miinusring!B94,Miinusring!B92))</f>
        <v>Bye Bye</v>
      </c>
      <c r="C555" s="127"/>
      <c r="D555" s="127"/>
      <c r="E555" s="26"/>
      <c r="F555" s="26"/>
      <c r="G555" s="51"/>
      <c r="H555" s="49"/>
      <c r="I555" s="50" t="str">
        <f>IF(Mängud!F191="","",Mängud!F191)</f>
        <v>3:2</v>
      </c>
      <c r="J555" s="54"/>
      <c r="K555" s="47"/>
      <c r="L555" s="26"/>
      <c r="M555" s="51"/>
      <c r="N555" s="26"/>
      <c r="O555" s="26"/>
      <c r="P555" s="51"/>
      <c r="Q555" s="26"/>
      <c r="R555" s="26"/>
      <c r="S555" s="26"/>
      <c r="T555" s="26"/>
    </row>
    <row r="556" spans="1:20" ht="12.75">
      <c r="A556" s="26"/>
      <c r="B556" s="26"/>
      <c r="C556" s="26"/>
      <c r="D556" s="48">
        <v>340</v>
      </c>
      <c r="E556" s="128" t="str">
        <f>IF(Mängud!E141="","",Mängud!E141)</f>
        <v>Heiki Hansar</v>
      </c>
      <c r="F556" s="128"/>
      <c r="G556" s="128"/>
      <c r="H556" s="52"/>
      <c r="I556" s="26"/>
      <c r="J556" s="26"/>
      <c r="K556" s="26"/>
      <c r="L556" s="26"/>
      <c r="M556" s="51"/>
      <c r="N556" s="26"/>
      <c r="O556" s="26"/>
      <c r="P556" s="51"/>
      <c r="Q556" s="26"/>
      <c r="R556" s="26"/>
      <c r="S556" s="26"/>
      <c r="T556" s="26"/>
    </row>
    <row r="557" spans="1:20" ht="12.75">
      <c r="A557" s="10">
        <v>-288</v>
      </c>
      <c r="B557" s="126" t="str">
        <f>IF(Miinusring!E97="","",IF(Miinusring!E97=Miinusring!B96,Miinusring!B98,Miinusring!B96))</f>
        <v>Heiki Hansar</v>
      </c>
      <c r="C557" s="126"/>
      <c r="D557" s="126"/>
      <c r="E557" s="49"/>
      <c r="F557" s="50" t="str">
        <f>IF(Mängud!F141="","",Mängud!F141)</f>
        <v>w.o.</v>
      </c>
      <c r="G557" s="54"/>
      <c r="H557" s="47"/>
      <c r="I557" s="26"/>
      <c r="J557" s="26"/>
      <c r="K557" s="26"/>
      <c r="L557" s="26"/>
      <c r="M557" s="51"/>
      <c r="N557" s="26"/>
      <c r="O557" s="26"/>
      <c r="P557" s="51"/>
      <c r="Q557" s="26"/>
      <c r="R557" s="26"/>
      <c r="S557" s="26"/>
      <c r="T557" s="26"/>
    </row>
    <row r="558" spans="1:20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51">
        <v>494</v>
      </c>
      <c r="N558" s="129" t="str">
        <f>IF(Mängud!E295="","",Mängud!E295)</f>
        <v>Anna maria Hanson</v>
      </c>
      <c r="O558" s="129"/>
      <c r="P558" s="129"/>
      <c r="Q558" s="26"/>
      <c r="R558" s="26"/>
      <c r="S558" s="26"/>
      <c r="T558" s="26"/>
    </row>
    <row r="559" spans="1:20" ht="12.75">
      <c r="A559" s="10">
        <v>-289</v>
      </c>
      <c r="B559" s="127" t="str">
        <f>IF(Miinusring!E101="","",IF(Miinusring!E101=Miinusring!B100,Miinusring!B102,Miinusring!B100))</f>
        <v>Johann Ollmann</v>
      </c>
      <c r="C559" s="127"/>
      <c r="D559" s="127"/>
      <c r="E559" s="26"/>
      <c r="F559" s="26"/>
      <c r="G559" s="26"/>
      <c r="H559" s="26"/>
      <c r="I559" s="26"/>
      <c r="J559" s="26"/>
      <c r="K559" s="26"/>
      <c r="L559" s="26"/>
      <c r="M559" s="51"/>
      <c r="N559" s="49"/>
      <c r="O559" s="50" t="str">
        <f>IF(Mängud!F295="","",Mängud!F295)</f>
        <v>3:0</v>
      </c>
      <c r="P559" s="26"/>
      <c r="Q559" s="26"/>
      <c r="R559" s="26"/>
      <c r="S559" s="26"/>
      <c r="T559" s="26"/>
    </row>
    <row r="560" spans="1:20" ht="12.75">
      <c r="A560" s="26"/>
      <c r="B560" s="26"/>
      <c r="C560" s="26"/>
      <c r="D560" s="48">
        <v>341</v>
      </c>
      <c r="E560" s="128" t="str">
        <f>IF(Mängud!E142="","",Mängud!E142)</f>
        <v>Johann Ollmann</v>
      </c>
      <c r="F560" s="128"/>
      <c r="G560" s="128"/>
      <c r="H560" s="26"/>
      <c r="I560" s="26"/>
      <c r="J560" s="26"/>
      <c r="K560" s="26"/>
      <c r="L560" s="26"/>
      <c r="M560" s="51"/>
      <c r="N560" s="26"/>
      <c r="O560" s="26"/>
      <c r="P560" s="26"/>
      <c r="Q560" s="26"/>
      <c r="R560" s="26"/>
      <c r="S560" s="26"/>
      <c r="T560" s="26"/>
    </row>
    <row r="561" spans="1:20" ht="12.75">
      <c r="A561" s="10">
        <v>-290</v>
      </c>
      <c r="B561" s="126" t="str">
        <f>IF(Miinusring!E105="","",IF(Miinusring!E105=Miinusring!B104,Miinusring!B106,Miinusring!B104))</f>
        <v>Bye Bye</v>
      </c>
      <c r="C561" s="126"/>
      <c r="D561" s="126"/>
      <c r="E561" s="49"/>
      <c r="F561" s="50" t="str">
        <f>IF(Mängud!F142="","",Mängud!F142)</f>
        <v>w.o.</v>
      </c>
      <c r="G561" s="48"/>
      <c r="H561" s="26"/>
      <c r="I561" s="26"/>
      <c r="J561" s="26"/>
      <c r="K561" s="26"/>
      <c r="L561" s="26"/>
      <c r="M561" s="51"/>
      <c r="N561" s="26"/>
      <c r="O561" s="26"/>
      <c r="P561" s="26"/>
      <c r="Q561" s="26"/>
      <c r="R561" s="26"/>
      <c r="S561" s="26"/>
      <c r="T561" s="26"/>
    </row>
    <row r="562" spans="1:20" ht="12.75">
      <c r="A562" s="26"/>
      <c r="B562" s="26"/>
      <c r="C562" s="26"/>
      <c r="D562" s="26"/>
      <c r="E562" s="26"/>
      <c r="F562" s="26"/>
      <c r="G562" s="51">
        <v>391</v>
      </c>
      <c r="H562" s="128" t="str">
        <f>IF(Mängud!E192="","",Mängud!E192)</f>
        <v>Anna maria Hanson</v>
      </c>
      <c r="I562" s="128"/>
      <c r="J562" s="128"/>
      <c r="K562" s="26"/>
      <c r="L562" s="26"/>
      <c r="M562" s="51"/>
      <c r="N562" s="26"/>
      <c r="O562" s="26"/>
      <c r="P562" s="26"/>
      <c r="Q562" s="26"/>
      <c r="R562" s="26"/>
      <c r="S562" s="26"/>
      <c r="T562" s="26"/>
    </row>
    <row r="563" spans="1:20" ht="12.75">
      <c r="A563" s="10">
        <v>-291</v>
      </c>
      <c r="B563" s="127" t="str">
        <f>IF(Miinusring!E109="","",IF(Miinusring!E109=Miinusring!B108,Miinusring!B110,Miinusring!B108))</f>
        <v>Bye Bye</v>
      </c>
      <c r="C563" s="127"/>
      <c r="D563" s="127"/>
      <c r="E563" s="26"/>
      <c r="F563" s="26"/>
      <c r="G563" s="51"/>
      <c r="H563" s="49"/>
      <c r="I563" s="50" t="str">
        <f>IF(Mängud!F192="","",Mängud!F192)</f>
        <v>3:0</v>
      </c>
      <c r="J563" s="48"/>
      <c r="K563" s="26"/>
      <c r="L563" s="26"/>
      <c r="M563" s="51"/>
      <c r="N563" s="26"/>
      <c r="O563" s="26"/>
      <c r="P563" s="26"/>
      <c r="Q563" s="26"/>
      <c r="R563" s="26"/>
      <c r="S563" s="26"/>
      <c r="T563" s="26"/>
    </row>
    <row r="564" spans="1:20" ht="12.75">
      <c r="A564" s="26"/>
      <c r="B564" s="26"/>
      <c r="C564" s="26"/>
      <c r="D564" s="48">
        <v>342</v>
      </c>
      <c r="E564" s="128" t="str">
        <f>IF(Mängud!E143="","",Mängud!E143)</f>
        <v>Anna maria Hanson</v>
      </c>
      <c r="F564" s="128"/>
      <c r="G564" s="128"/>
      <c r="H564" s="52"/>
      <c r="I564" s="26"/>
      <c r="J564" s="51"/>
      <c r="K564" s="26"/>
      <c r="L564" s="26"/>
      <c r="M564" s="51"/>
      <c r="N564" s="26"/>
      <c r="O564" s="26"/>
      <c r="P564" s="26"/>
      <c r="Q564" s="26"/>
      <c r="R564" s="26"/>
      <c r="S564" s="26"/>
      <c r="T564" s="26"/>
    </row>
    <row r="565" spans="1:20" ht="12.75">
      <c r="A565" s="10">
        <v>-292</v>
      </c>
      <c r="B565" s="126" t="str">
        <f>IF(Miinusring!E113="","",IF(Miinusring!E113=Miinusring!B112,Miinusring!B114,Miinusring!B112))</f>
        <v>Anna maria Hanson</v>
      </c>
      <c r="C565" s="126"/>
      <c r="D565" s="126"/>
      <c r="E565" s="49"/>
      <c r="F565" s="50" t="str">
        <f>IF(Mängud!F143="","",Mängud!F143)</f>
        <v>w.o.</v>
      </c>
      <c r="G565" s="54"/>
      <c r="H565" s="47"/>
      <c r="I565" s="26"/>
      <c r="J565" s="51"/>
      <c r="K565" s="26"/>
      <c r="L565" s="26"/>
      <c r="M565" s="51"/>
      <c r="N565" s="26"/>
      <c r="O565" s="26"/>
      <c r="P565" s="26"/>
      <c r="Q565" s="26"/>
      <c r="R565" s="26"/>
      <c r="S565" s="26"/>
      <c r="T565" s="26"/>
    </row>
    <row r="566" spans="1:20" ht="12.75">
      <c r="A566" s="26"/>
      <c r="B566" s="26"/>
      <c r="C566" s="26"/>
      <c r="D566" s="26"/>
      <c r="E566" s="26"/>
      <c r="F566" s="26"/>
      <c r="G566" s="26"/>
      <c r="H566" s="26"/>
      <c r="I566" s="26"/>
      <c r="J566" s="51">
        <v>444</v>
      </c>
      <c r="K566" s="128" t="str">
        <f>IF(Mängud!E245="","",Mängud!E245)</f>
        <v>Anna maria Hanson</v>
      </c>
      <c r="L566" s="128"/>
      <c r="M566" s="128"/>
      <c r="N566" s="52"/>
      <c r="O566" s="26"/>
      <c r="P566" s="26"/>
      <c r="Q566" s="26"/>
      <c r="R566" s="26"/>
      <c r="S566" s="26"/>
      <c r="T566" s="26"/>
    </row>
    <row r="567" spans="1:20" ht="12.75">
      <c r="A567" s="10">
        <v>-293</v>
      </c>
      <c r="B567" s="127" t="str">
        <f>IF(Miinusring!E117="","",IF(Miinusring!E117=Miinusring!B116,Miinusring!B118,Miinusring!B116))</f>
        <v>Jako Lill</v>
      </c>
      <c r="C567" s="127"/>
      <c r="D567" s="127"/>
      <c r="E567" s="26"/>
      <c r="F567" s="26"/>
      <c r="G567" s="26"/>
      <c r="H567" s="26"/>
      <c r="I567" s="26"/>
      <c r="J567" s="51"/>
      <c r="K567" s="49"/>
      <c r="L567" s="50" t="str">
        <f>IF(Mängud!F245="","",Mängud!F245)</f>
        <v>3:2</v>
      </c>
      <c r="M567" s="54"/>
      <c r="N567" s="47"/>
      <c r="O567" s="26"/>
      <c r="P567" s="26"/>
      <c r="Q567" s="26"/>
      <c r="R567" s="26"/>
      <c r="S567" s="26"/>
      <c r="T567" s="26"/>
    </row>
    <row r="568" spans="1:20" ht="12.75">
      <c r="A568" s="26"/>
      <c r="B568" s="26"/>
      <c r="C568" s="26"/>
      <c r="D568" s="48">
        <v>343</v>
      </c>
      <c r="E568" s="128" t="str">
        <f>IF(Mängud!E144="","",Mängud!E144)</f>
        <v>Jako Lill</v>
      </c>
      <c r="F568" s="128"/>
      <c r="G568" s="128"/>
      <c r="H568" s="26"/>
      <c r="I568" s="26"/>
      <c r="J568" s="51"/>
      <c r="K568" s="26"/>
      <c r="L568" s="26"/>
      <c r="M568" s="26"/>
      <c r="N568" s="26"/>
      <c r="O568" s="26"/>
      <c r="P568" s="26"/>
      <c r="Q568" s="26"/>
      <c r="R568" s="26"/>
      <c r="S568" s="26"/>
      <c r="T568" s="26"/>
    </row>
    <row r="569" spans="1:20" ht="12.75">
      <c r="A569" s="10">
        <v>-294</v>
      </c>
      <c r="B569" s="126" t="str">
        <f>IF(Miinusring!E121="","",IF(Miinusring!E121=Miinusring!B120,Miinusring!B122,Miinusring!B120))</f>
        <v>Sara Ponnin</v>
      </c>
      <c r="C569" s="126"/>
      <c r="D569" s="126"/>
      <c r="E569" s="49"/>
      <c r="F569" s="50" t="str">
        <f>IF(Mängud!F144="","",Mängud!F144)</f>
        <v>3:1</v>
      </c>
      <c r="G569" s="48"/>
      <c r="H569" s="26"/>
      <c r="I569" s="26"/>
      <c r="J569" s="51"/>
      <c r="M569" s="26"/>
      <c r="N569" s="26"/>
      <c r="O569" s="26"/>
      <c r="P569" s="10">
        <v>-535</v>
      </c>
      <c r="Q569" s="127" t="str">
        <f>IF(Q542="","",IF(Q542=N526,N558,N526))</f>
        <v>Ivar Kiik</v>
      </c>
      <c r="R569" s="127"/>
      <c r="S569" s="127"/>
      <c r="T569" s="10" t="s">
        <v>92</v>
      </c>
    </row>
    <row r="570" spans="1:20" ht="12.75">
      <c r="A570" s="26"/>
      <c r="B570" s="26"/>
      <c r="C570" s="26"/>
      <c r="D570" s="26"/>
      <c r="E570" s="26"/>
      <c r="F570" s="26"/>
      <c r="G570" s="51">
        <v>392</v>
      </c>
      <c r="H570" s="129" t="str">
        <f>IF(Mängud!E193="","",Mängud!E193)</f>
        <v>Egle Hiius</v>
      </c>
      <c r="I570" s="129"/>
      <c r="J570" s="129"/>
      <c r="M570" s="26"/>
      <c r="N570" s="26"/>
      <c r="O570" s="26"/>
      <c r="P570" s="26"/>
      <c r="Q570" s="26"/>
      <c r="R570" s="26"/>
      <c r="S570" s="26"/>
      <c r="T570" s="26"/>
    </row>
    <row r="571" spans="1:19" ht="12.75">
      <c r="A571" s="10">
        <v>-295</v>
      </c>
      <c r="B571" s="127" t="str">
        <f>IF(Miinusring!E125="","",IF(Miinusring!E125=Miinusring!B124,Miinusring!B126,Miinusring!B124))</f>
        <v>Bye Bye</v>
      </c>
      <c r="C571" s="127"/>
      <c r="D571" s="127"/>
      <c r="E571" s="26"/>
      <c r="F571" s="26"/>
      <c r="G571" s="51"/>
      <c r="H571" s="49"/>
      <c r="I571" s="50" t="str">
        <f>IF(Mängud!F193="","",Mängud!F193)</f>
        <v>3:0</v>
      </c>
      <c r="J571" s="54"/>
      <c r="M571" s="10">
        <v>-493</v>
      </c>
      <c r="N571" s="127" t="str">
        <f>IF(N526="","",IF(N526=K518,K534,K518))</f>
        <v>Aleks Vaarpu</v>
      </c>
      <c r="O571" s="127"/>
      <c r="P571" s="127"/>
      <c r="Q571" s="26"/>
      <c r="R571" s="26"/>
      <c r="S571" s="26"/>
    </row>
    <row r="572" spans="1:20" ht="12.75">
      <c r="A572" s="26"/>
      <c r="B572" s="26"/>
      <c r="C572" s="26"/>
      <c r="D572" s="48">
        <v>344</v>
      </c>
      <c r="E572" s="129" t="str">
        <f>IF(Mängud!E145="","",Mängud!E145)</f>
        <v>Egle Hiius</v>
      </c>
      <c r="F572" s="129"/>
      <c r="G572" s="129"/>
      <c r="H572" s="26"/>
      <c r="I572" s="26"/>
      <c r="J572" s="26"/>
      <c r="M572" s="10"/>
      <c r="N572" s="26"/>
      <c r="O572" s="26"/>
      <c r="P572" s="48">
        <v>534</v>
      </c>
      <c r="Q572" s="128" t="str">
        <f>IF(Mängud!E335="","",Mängud!E335)</f>
        <v>Kestutis Aleknavicius</v>
      </c>
      <c r="R572" s="127"/>
      <c r="S572" s="127"/>
      <c r="T572" s="10" t="s">
        <v>93</v>
      </c>
    </row>
    <row r="573" spans="1:19" ht="12.75">
      <c r="A573" s="10">
        <v>-296</v>
      </c>
      <c r="B573" s="126" t="str">
        <f>IF(Miinusring!E129="","",IF(Miinusring!E129=Miinusring!B128,Miinusring!B130,Miinusring!B128))</f>
        <v>Egle Hiius</v>
      </c>
      <c r="C573" s="126"/>
      <c r="D573" s="126"/>
      <c r="E573" s="49"/>
      <c r="F573" s="50" t="str">
        <f>IF(Mängud!F145="","",Mängud!F145)</f>
        <v>w.o.</v>
      </c>
      <c r="G573" s="54"/>
      <c r="H573" s="47"/>
      <c r="I573" s="26"/>
      <c r="J573" s="26"/>
      <c r="M573" s="10">
        <v>-494</v>
      </c>
      <c r="N573" s="127" t="str">
        <f>IF(N558="","",IF(N558=K550,K566,K550))</f>
        <v>Kestutis Aleknavicius</v>
      </c>
      <c r="O573" s="127"/>
      <c r="P573" s="126"/>
      <c r="Q573" s="49"/>
      <c r="R573" s="50" t="str">
        <f>IF(Mängud!F335="","",Mängud!F335)</f>
        <v>3:1</v>
      </c>
      <c r="S573" s="54"/>
    </row>
    <row r="574" spans="1:17" ht="12.75">
      <c r="A574" s="26"/>
      <c r="B574" s="26"/>
      <c r="C574" s="26"/>
      <c r="D574" s="26"/>
      <c r="E574" s="26"/>
      <c r="F574" s="26"/>
      <c r="G574" s="26"/>
      <c r="H574" s="47"/>
      <c r="I574" s="26"/>
      <c r="J574" s="26"/>
      <c r="M574" s="26"/>
      <c r="N574" s="26"/>
      <c r="O574" s="26"/>
      <c r="P574" s="26"/>
      <c r="Q574" s="26"/>
    </row>
    <row r="575" spans="13:20" ht="12.75">
      <c r="M575" s="26"/>
      <c r="N575" s="26"/>
      <c r="O575" s="26"/>
      <c r="P575" s="10">
        <v>-534</v>
      </c>
      <c r="Q575" s="127" t="str">
        <f>IF(Q572="","",IF(Q572=N571,N573,N571))</f>
        <v>Aleks Vaarpu</v>
      </c>
      <c r="R575" s="127"/>
      <c r="S575" s="127"/>
      <c r="T575" s="10" t="s">
        <v>94</v>
      </c>
    </row>
    <row r="577" spans="1:21" ht="12.75">
      <c r="A577" s="132" t="s">
        <v>232</v>
      </c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</row>
    <row r="578" spans="1:20" ht="12.75">
      <c r="A578" s="10">
        <v>-441</v>
      </c>
      <c r="B578" s="107" t="str">
        <f>IF('Kohad_65-68'!K9="","",IF('Kohad_65-68'!K9='Kohad_65-68'!H5,'Kohad_65-68'!H13,'Kohad_65-68'!H5))</f>
        <v>Kristo Kerno</v>
      </c>
      <c r="C578" s="107"/>
      <c r="D578" s="10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1"/>
      <c r="P578" s="30"/>
      <c r="Q578" s="2"/>
      <c r="R578" s="112"/>
      <c r="S578" s="112"/>
      <c r="T578" s="1"/>
    </row>
    <row r="579" spans="1:20" ht="12.75">
      <c r="A579" s="1"/>
      <c r="B579" s="1"/>
      <c r="C579" s="1"/>
      <c r="D579" s="13">
        <v>491</v>
      </c>
      <c r="E579" s="111" t="str">
        <f>IF(Mängud!E292="","",Mängud!E292)</f>
        <v>Kristo Kerno</v>
      </c>
      <c r="F579" s="111"/>
      <c r="G579" s="11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>
      <c r="A580" s="10">
        <v>-442</v>
      </c>
      <c r="B580" s="122" t="str">
        <f>IF('Kohad_65-68'!K25="","",IF('Kohad_65-68'!K25='Kohad_65-68'!H21,'Kohad_65-68'!H29,'Kohad_65-68'!H21))</f>
        <v>Siim Esko</v>
      </c>
      <c r="C580" s="122"/>
      <c r="D580" s="122"/>
      <c r="E580" s="42"/>
      <c r="F580" s="15" t="str">
        <f>IF(Mängud!F292="","",Mängud!F292)</f>
        <v>3:0</v>
      </c>
      <c r="G580" s="1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>
      <c r="A581" s="1"/>
      <c r="B581" s="1"/>
      <c r="C581" s="1"/>
      <c r="D581" s="1"/>
      <c r="E581" s="1"/>
      <c r="F581" s="1"/>
      <c r="G581" s="16">
        <v>533</v>
      </c>
      <c r="H581" s="111" t="str">
        <f>IF(Mängud!E334="","",Mängud!E334)</f>
        <v>Kristo Kerno</v>
      </c>
      <c r="I581" s="111"/>
      <c r="J581" s="111"/>
      <c r="K581" s="21" t="s">
        <v>96</v>
      </c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>
      <c r="A582" s="10">
        <v>-443</v>
      </c>
      <c r="B582" s="107" t="str">
        <f>IF('Kohad_65-68'!K41="","",IF('Kohad_65-68'!K41='Kohad_65-68'!H37,'Kohad_65-68'!H45,'Kohad_65-68'!H37))</f>
        <v>Heiki Hansar</v>
      </c>
      <c r="C582" s="107"/>
      <c r="D582" s="107"/>
      <c r="E582" s="1"/>
      <c r="F582" s="1"/>
      <c r="G582" s="16"/>
      <c r="H582" s="42"/>
      <c r="I582" s="40" t="str">
        <f>IF(Mängud!F334="","",Mängud!F334)</f>
        <v>3:2</v>
      </c>
      <c r="J582" s="17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>
      <c r="A583" s="1"/>
      <c r="B583" s="1"/>
      <c r="C583" s="1"/>
      <c r="D583" s="13">
        <v>492</v>
      </c>
      <c r="E583" s="106" t="str">
        <f>IF(Mängud!E293="","",Mängud!E293)</f>
        <v>Heiki Hansar</v>
      </c>
      <c r="F583" s="106"/>
      <c r="G583" s="106"/>
      <c r="H583" s="19"/>
      <c r="I583" s="19"/>
      <c r="J583" s="19"/>
      <c r="K583" s="1"/>
      <c r="L583" s="1"/>
      <c r="M583" s="10">
        <v>-491</v>
      </c>
      <c r="N583" s="107" t="str">
        <f>IF(E579="","",IF(E579=B578,B580,B578))</f>
        <v>Siim Esko</v>
      </c>
      <c r="O583" s="107"/>
      <c r="P583" s="107"/>
      <c r="Q583" s="1"/>
      <c r="R583" s="1"/>
      <c r="S583" s="1"/>
      <c r="T583" s="1"/>
    </row>
    <row r="584" spans="1:20" ht="12.75">
      <c r="A584" s="10">
        <v>-444</v>
      </c>
      <c r="B584" s="122" t="str">
        <f>IF('Kohad_65-68'!K57="","",IF('Kohad_65-68'!K57='Kohad_65-68'!H53,'Kohad_65-68'!H61,'Kohad_65-68'!H53))</f>
        <v>Egle Hiius</v>
      </c>
      <c r="C584" s="122"/>
      <c r="D584" s="122"/>
      <c r="E584" s="42"/>
      <c r="F584" s="15" t="str">
        <f>IF(Mängud!F293="","",Mängud!F293)</f>
        <v>3:1</v>
      </c>
      <c r="G584" s="1"/>
      <c r="H584" s="19"/>
      <c r="I584" s="19"/>
      <c r="J584" s="19"/>
      <c r="K584" s="1"/>
      <c r="L584" s="1"/>
      <c r="M584" s="1"/>
      <c r="N584" s="1"/>
      <c r="O584" s="1"/>
      <c r="P584" s="13">
        <v>532</v>
      </c>
      <c r="Q584" s="111" t="str">
        <f>IF(Mängud!E333="","",Mängud!E333)</f>
        <v>Egle Hiius</v>
      </c>
      <c r="R584" s="111"/>
      <c r="S584" s="111"/>
      <c r="T584" s="10" t="s">
        <v>97</v>
      </c>
    </row>
    <row r="585" spans="1:20" ht="12.75">
      <c r="A585" s="1"/>
      <c r="B585" s="1"/>
      <c r="C585" s="1"/>
      <c r="D585" s="1"/>
      <c r="E585" s="1"/>
      <c r="F585" s="1"/>
      <c r="G585" s="1">
        <v>-533</v>
      </c>
      <c r="H585" s="107" t="str">
        <f>IF(H581="","",IF(H581=E579,E583,E579))</f>
        <v>Heiki Hansar</v>
      </c>
      <c r="I585" s="107"/>
      <c r="J585" s="107"/>
      <c r="K585" s="55" t="s">
        <v>98</v>
      </c>
      <c r="L585" s="27"/>
      <c r="M585" s="10">
        <v>-492</v>
      </c>
      <c r="N585" s="122" t="str">
        <f>IF(E583="","",IF(E583=B582,B584,B582))</f>
        <v>Egle Hiius</v>
      </c>
      <c r="O585" s="122"/>
      <c r="P585" s="122"/>
      <c r="Q585" s="14"/>
      <c r="R585" s="15" t="str">
        <f>IF(Mängud!F333="","",Mängud!F333)</f>
        <v>3:2</v>
      </c>
      <c r="S585" s="1"/>
      <c r="T585" s="1"/>
    </row>
    <row r="586" spans="1:2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>
      <c r="A587" s="10">
        <v>-385</v>
      </c>
      <c r="B587" s="107" t="str">
        <f>IF('Kohad_65-68'!H5="","",IF('Kohad_65-68'!H5='Kohad_65-68'!E3,'Kohad_65-68'!E7,'Kohad_65-68'!E3))</f>
        <v>Aivar Soo</v>
      </c>
      <c r="C587" s="107"/>
      <c r="D587" s="10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0">
        <v>-532</v>
      </c>
      <c r="Q587" s="107" t="str">
        <f>IF(Q584="","",IF(Q584=N583,N585,N583))</f>
        <v>Siim Esko</v>
      </c>
      <c r="R587" s="107"/>
      <c r="S587" s="107"/>
      <c r="T587" s="10" t="s">
        <v>99</v>
      </c>
    </row>
    <row r="588" spans="1:20" ht="12.75">
      <c r="A588" s="1"/>
      <c r="B588" s="1"/>
      <c r="C588" s="1"/>
      <c r="D588" s="13">
        <v>437</v>
      </c>
      <c r="E588" s="111" t="str">
        <f>IF(Mängud!E238="","",Mängud!E238)</f>
        <v>Aivar Soo</v>
      </c>
      <c r="F588" s="111"/>
      <c r="G588" s="11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>
      <c r="A589" s="10">
        <v>-386</v>
      </c>
      <c r="B589" s="122" t="str">
        <f>IF('Kohad_65-68'!H13="","",IF('Kohad_65-68'!H13='Kohad_65-68'!E11,'Kohad_65-68'!E15,'Kohad_65-68'!E11))</f>
        <v>Larissa Lill</v>
      </c>
      <c r="C589" s="122"/>
      <c r="D589" s="122"/>
      <c r="E589" s="42"/>
      <c r="F589" s="15" t="str">
        <f>IF(Mängud!F238="","",Mängud!F238)</f>
        <v>3:0</v>
      </c>
      <c r="G589" s="13"/>
      <c r="H589" s="1"/>
      <c r="I589" s="1"/>
      <c r="J589" s="1"/>
      <c r="K589" s="1"/>
      <c r="L589" s="1"/>
      <c r="M589" s="19"/>
      <c r="N589" s="19"/>
      <c r="O589" s="1"/>
      <c r="P589" s="1"/>
      <c r="Q589" s="1"/>
      <c r="R589" s="1"/>
      <c r="S589" s="1"/>
      <c r="T589" s="1"/>
    </row>
    <row r="590" spans="1:20" ht="12.75">
      <c r="A590" s="1"/>
      <c r="B590" s="1"/>
      <c r="C590" s="1"/>
      <c r="D590" s="1"/>
      <c r="E590" s="1"/>
      <c r="F590" s="1"/>
      <c r="G590" s="16">
        <v>489</v>
      </c>
      <c r="H590" s="111" t="str">
        <f>IF(Mängud!E290="","",Mängud!E290)</f>
        <v>Aivar Soo</v>
      </c>
      <c r="I590" s="111"/>
      <c r="J590" s="111"/>
      <c r="K590" s="1"/>
      <c r="L590" s="1"/>
      <c r="M590" s="19"/>
      <c r="N590" s="19"/>
      <c r="O590" s="1"/>
      <c r="P590" s="1"/>
      <c r="Q590" s="1"/>
      <c r="R590" s="1"/>
      <c r="S590" s="1"/>
      <c r="T590" s="1"/>
    </row>
    <row r="591" spans="1:20" ht="12.75">
      <c r="A591" s="10">
        <v>-387</v>
      </c>
      <c r="B591" s="107" t="str">
        <f>IF('Kohad_65-68'!H21="","",IF('Kohad_65-68'!H21='Kohad_65-68'!E19,'Kohad_65-68'!E23,'Kohad_65-68'!E19))</f>
        <v>Taivo Koitla</v>
      </c>
      <c r="C591" s="107"/>
      <c r="D591" s="107"/>
      <c r="E591" s="19"/>
      <c r="F591" s="1"/>
      <c r="G591" s="16"/>
      <c r="H591" s="42"/>
      <c r="I591" s="15" t="str">
        <f>IF(Mängud!F290="","",Mängud!F290)</f>
        <v>3:1</v>
      </c>
      <c r="J591" s="13"/>
      <c r="K591" s="1"/>
      <c r="L591" s="1"/>
      <c r="M591" s="19"/>
      <c r="N591" s="19"/>
      <c r="O591" s="1"/>
      <c r="P591" s="1"/>
      <c r="Q591" s="1"/>
      <c r="R591" s="1"/>
      <c r="S591" s="1"/>
      <c r="T591" s="1"/>
    </row>
    <row r="592" spans="1:20" ht="12.75">
      <c r="A592" s="1"/>
      <c r="B592" s="1"/>
      <c r="C592" s="1"/>
      <c r="D592" s="13">
        <v>438</v>
      </c>
      <c r="E592" s="106" t="str">
        <f>IF(Mängud!E239="","",Mängud!E239)</f>
        <v>Urmas Vender</v>
      </c>
      <c r="F592" s="106"/>
      <c r="G592" s="106"/>
      <c r="H592" s="1"/>
      <c r="I592" s="1"/>
      <c r="J592" s="16"/>
      <c r="K592" s="1"/>
      <c r="L592" s="1"/>
      <c r="M592" s="19"/>
      <c r="N592" s="19"/>
      <c r="O592" s="1"/>
      <c r="P592" s="1"/>
      <c r="Q592" s="1"/>
      <c r="R592" s="1"/>
      <c r="S592" s="1"/>
      <c r="T592" s="1"/>
    </row>
    <row r="593" spans="1:20" ht="12.75">
      <c r="A593" s="10">
        <v>-388</v>
      </c>
      <c r="B593" s="122" t="str">
        <f>IF('Kohad_65-68'!H29="","",IF('Kohad_65-68'!H29='Kohad_65-68'!E27,'Kohad_65-68'!E31,'Kohad_65-68'!E27))</f>
        <v>Urmas Vender</v>
      </c>
      <c r="C593" s="122"/>
      <c r="D593" s="122"/>
      <c r="E593" s="42"/>
      <c r="F593" s="15" t="str">
        <f>IF(Mängud!F239="","",Mängud!F239)</f>
        <v>3:1</v>
      </c>
      <c r="G593" s="1"/>
      <c r="H593" s="1"/>
      <c r="I593" s="1"/>
      <c r="J593" s="16"/>
      <c r="K593" s="1"/>
      <c r="L593" s="1"/>
      <c r="M593" s="19"/>
      <c r="N593" s="19"/>
      <c r="O593" s="1"/>
      <c r="P593" s="1"/>
      <c r="Q593" s="1"/>
      <c r="R593" s="1"/>
      <c r="S593" s="1"/>
      <c r="T593" s="1"/>
    </row>
    <row r="594" spans="1:20" ht="12.75">
      <c r="A594" s="1"/>
      <c r="B594" s="1"/>
      <c r="C594" s="1"/>
      <c r="D594" s="1"/>
      <c r="E594" s="1"/>
      <c r="F594" s="1"/>
      <c r="G594" s="1"/>
      <c r="H594" s="1"/>
      <c r="I594" s="1"/>
      <c r="J594" s="16">
        <v>531</v>
      </c>
      <c r="K594" s="111" t="str">
        <f>IF(Mängud!E332="","",Mängud!E332)</f>
        <v>Aivar Soo</v>
      </c>
      <c r="L594" s="111"/>
      <c r="M594" s="111"/>
      <c r="N594" s="22" t="s">
        <v>100</v>
      </c>
      <c r="O594" s="1"/>
      <c r="P594" s="1"/>
      <c r="Q594" s="1"/>
      <c r="R594" s="1"/>
      <c r="S594" s="1"/>
      <c r="T594" s="1"/>
    </row>
    <row r="595" spans="1:20" ht="12.75">
      <c r="A595" s="10">
        <v>-389</v>
      </c>
      <c r="B595" s="107" t="str">
        <f>IF('Kohad_65-68'!H37="","",IF('Kohad_65-68'!H37='Kohad_65-68'!E35,'Kohad_65-68'!E39,'Kohad_65-68'!E35))</f>
        <v>Rene Vinnal</v>
      </c>
      <c r="C595" s="107"/>
      <c r="D595" s="107"/>
      <c r="E595" s="1"/>
      <c r="F595" s="1"/>
      <c r="G595" s="1"/>
      <c r="H595" s="1"/>
      <c r="I595" s="1"/>
      <c r="J595" s="16"/>
      <c r="K595" s="42"/>
      <c r="L595" s="15" t="str">
        <f>IF(Mängud!F332="","",Mängud!F332)</f>
        <v>3:2</v>
      </c>
      <c r="M595" s="1"/>
      <c r="N595" s="1"/>
      <c r="O595" s="1"/>
      <c r="P595" s="1"/>
      <c r="Q595" s="1"/>
      <c r="R595" s="1"/>
      <c r="S595" s="1"/>
      <c r="T595" s="1"/>
    </row>
    <row r="596" spans="1:20" ht="12.75">
      <c r="A596" s="1"/>
      <c r="B596" s="1"/>
      <c r="C596" s="1"/>
      <c r="D596" s="13">
        <v>439</v>
      </c>
      <c r="E596" s="111" t="str">
        <f>IF(Mängud!E240="","",Mängud!E240)</f>
        <v>Rene Vinnal</v>
      </c>
      <c r="F596" s="111"/>
      <c r="G596" s="111"/>
      <c r="H596" s="1"/>
      <c r="I596" s="1"/>
      <c r="J596" s="16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>
      <c r="A597" s="10">
        <v>-390</v>
      </c>
      <c r="B597" s="122" t="str">
        <f>IF('Kohad_65-68'!H45="","",IF('Kohad_65-68'!H45='Kohad_65-68'!E43,'Kohad_65-68'!E47,'Kohad_65-68'!E43))</f>
        <v>Raul Taevas</v>
      </c>
      <c r="C597" s="122"/>
      <c r="D597" s="122"/>
      <c r="E597" s="42"/>
      <c r="F597" s="15" t="str">
        <f>IF(Mängud!F240="","",Mängud!F240)</f>
        <v>3:0</v>
      </c>
      <c r="G597" s="13"/>
      <c r="H597" s="1"/>
      <c r="I597" s="1"/>
      <c r="J597" s="16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>
      <c r="A598" s="1"/>
      <c r="B598" s="1"/>
      <c r="C598" s="1"/>
      <c r="D598" s="1"/>
      <c r="E598" s="1"/>
      <c r="F598" s="1"/>
      <c r="G598" s="16">
        <v>490</v>
      </c>
      <c r="H598" s="106" t="str">
        <f>IF(Mängud!E291="","",Mängud!E291)</f>
        <v>Johann Ollmann</v>
      </c>
      <c r="I598" s="106"/>
      <c r="J598" s="106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>
      <c r="A599" s="10">
        <v>-391</v>
      </c>
      <c r="B599" s="107" t="str">
        <f>IF('Kohad_65-68'!H53="","",IF('Kohad_65-68'!H53='Kohad_65-68'!E51,'Kohad_65-68'!E55,'Kohad_65-68'!E51))</f>
        <v>Johann Ollmann</v>
      </c>
      <c r="C599" s="107"/>
      <c r="D599" s="107"/>
      <c r="E599" s="1"/>
      <c r="F599" s="1"/>
      <c r="G599" s="16"/>
      <c r="H599" s="42"/>
      <c r="I599" s="15" t="str">
        <f>IF(Mängud!F291="","",Mängud!F291)</f>
        <v>w.o.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>
      <c r="A600" s="1"/>
      <c r="B600" s="1"/>
      <c r="C600" s="1"/>
      <c r="D600" s="13">
        <v>440</v>
      </c>
      <c r="E600" s="106" t="str">
        <f>IF(Mängud!E241="","",Mängud!E241)</f>
        <v>Johann Ollmann</v>
      </c>
      <c r="F600" s="106"/>
      <c r="G600" s="106"/>
      <c r="H600" s="1"/>
      <c r="I600" s="1"/>
      <c r="J600" s="1">
        <v>-531</v>
      </c>
      <c r="K600" s="107" t="str">
        <f>IF(K594="","",IF(K594=H590,H598,H590))</f>
        <v>Johann Ollmann</v>
      </c>
      <c r="L600" s="107"/>
      <c r="M600" s="107"/>
      <c r="N600" s="55" t="s">
        <v>101</v>
      </c>
      <c r="O600" s="1"/>
      <c r="P600" s="1"/>
      <c r="Q600" s="1"/>
      <c r="R600" s="1"/>
      <c r="S600" s="1"/>
      <c r="T600" s="1"/>
    </row>
    <row r="601" spans="1:20" ht="12.75">
      <c r="A601" s="10">
        <v>-392</v>
      </c>
      <c r="B601" s="122" t="str">
        <f>IF('Kohad_65-68'!H61="","",IF('Kohad_65-68'!H61='Kohad_65-68'!E59,'Kohad_65-68'!E63,'Kohad_65-68'!E59))</f>
        <v>Jako Lill</v>
      </c>
      <c r="C601" s="122"/>
      <c r="D601" s="122"/>
      <c r="E601" s="42"/>
      <c r="F601" s="15" t="str">
        <f>IF(Mängud!F241="","",Mängud!F241)</f>
        <v>3:2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>
      <c r="A603" s="10">
        <v>-437</v>
      </c>
      <c r="B603" s="107" t="str">
        <f>IF(E588="","",IF(E588=B587,B589,B587))</f>
        <v>Larissa Lill</v>
      </c>
      <c r="C603" s="107"/>
      <c r="D603" s="107"/>
      <c r="E603" s="1"/>
      <c r="F603" s="1"/>
      <c r="G603" s="1"/>
      <c r="H603" s="1"/>
      <c r="I603" s="1"/>
      <c r="J603" s="1"/>
      <c r="K603" s="1"/>
      <c r="L603" s="1"/>
      <c r="M603" s="10">
        <v>-489</v>
      </c>
      <c r="N603" s="107" t="str">
        <f>IF(H590="","",IF(H590=E588,E592,E588))</f>
        <v>Urmas Vender</v>
      </c>
      <c r="O603" s="107"/>
      <c r="P603" s="107"/>
      <c r="Q603" s="1"/>
      <c r="R603" s="1"/>
      <c r="S603" s="1"/>
      <c r="T603" s="1"/>
    </row>
    <row r="604" spans="1:20" ht="12.75">
      <c r="A604" s="1"/>
      <c r="B604" s="1"/>
      <c r="C604" s="1"/>
      <c r="D604" s="13">
        <v>487</v>
      </c>
      <c r="E604" s="111" t="str">
        <f>IF(Mängud!E288="","",Mängud!E288)</f>
        <v>Taivo Koitla</v>
      </c>
      <c r="F604" s="111"/>
      <c r="G604" s="111"/>
      <c r="H604" s="1"/>
      <c r="I604" s="1"/>
      <c r="J604" s="1"/>
      <c r="K604" s="1"/>
      <c r="L604" s="1"/>
      <c r="M604" s="1"/>
      <c r="N604" s="1"/>
      <c r="O604" s="1"/>
      <c r="P604" s="13">
        <v>530</v>
      </c>
      <c r="Q604" s="111" t="str">
        <f>IF(Mängud!E331="","",Mängud!E331)</f>
        <v>Urmas Vender</v>
      </c>
      <c r="R604" s="111"/>
      <c r="S604" s="111"/>
      <c r="T604" s="10" t="s">
        <v>102</v>
      </c>
    </row>
    <row r="605" spans="1:20" ht="12.75">
      <c r="A605" s="10">
        <v>-438</v>
      </c>
      <c r="B605" s="122" t="str">
        <f>IF(E592="","",IF(E592=B591,B593,B591))</f>
        <v>Taivo Koitla</v>
      </c>
      <c r="C605" s="122"/>
      <c r="D605" s="122"/>
      <c r="E605" s="14"/>
      <c r="F605" s="15" t="str">
        <f>IF(Mängud!F288="","",Mängud!F288)</f>
        <v>3:0</v>
      </c>
      <c r="G605" s="13"/>
      <c r="H605" s="1"/>
      <c r="I605" s="1"/>
      <c r="J605" s="1"/>
      <c r="K605" s="1"/>
      <c r="L605" s="1"/>
      <c r="M605" s="10">
        <v>-490</v>
      </c>
      <c r="N605" s="122" t="str">
        <f>IF(H598="","",IF(H598=E596,E600,E596))</f>
        <v>Rene Vinnal</v>
      </c>
      <c r="O605" s="122"/>
      <c r="P605" s="122"/>
      <c r="Q605" s="14"/>
      <c r="R605" s="15" t="str">
        <f>IF(Mängud!F331="","",Mängud!F331)</f>
        <v>w.o.</v>
      </c>
      <c r="S605" s="1"/>
      <c r="T605" s="1"/>
    </row>
    <row r="606" spans="1:20" ht="12.75">
      <c r="A606" s="1"/>
      <c r="B606" s="1"/>
      <c r="C606" s="1"/>
      <c r="D606" s="1"/>
      <c r="E606" s="1"/>
      <c r="F606" s="1"/>
      <c r="G606" s="16">
        <v>529</v>
      </c>
      <c r="H606" s="111" t="str">
        <f>IF(Mängud!E330="","",Mängud!E330)</f>
        <v>Raul Taevas</v>
      </c>
      <c r="I606" s="111"/>
      <c r="J606" s="111"/>
      <c r="K606" s="10" t="s">
        <v>103</v>
      </c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>
      <c r="A607" s="10">
        <v>-439</v>
      </c>
      <c r="B607" s="107" t="str">
        <f>IF(E596="","",IF(E596=B595,B597,B595))</f>
        <v>Raul Taevas</v>
      </c>
      <c r="C607" s="107"/>
      <c r="D607" s="107"/>
      <c r="E607" s="1"/>
      <c r="F607" s="1"/>
      <c r="G607" s="16"/>
      <c r="H607" s="14"/>
      <c r="I607" s="15" t="str">
        <f>IF(Mängud!F330="","",Mängud!F330)</f>
        <v>3:2</v>
      </c>
      <c r="J607" s="17"/>
      <c r="K607" s="19"/>
      <c r="L607" s="1"/>
      <c r="M607" s="1"/>
      <c r="N607" s="1"/>
      <c r="O607" s="1"/>
      <c r="P607" s="10">
        <v>-530</v>
      </c>
      <c r="Q607" s="107" t="str">
        <f>IF(Q604="","",IF(Q604=N603,N605,N603))</f>
        <v>Rene Vinnal</v>
      </c>
      <c r="R607" s="107"/>
      <c r="S607" s="107"/>
      <c r="T607" s="10" t="s">
        <v>104</v>
      </c>
    </row>
    <row r="608" spans="1:20" ht="12.75">
      <c r="A608" s="1"/>
      <c r="B608" s="1"/>
      <c r="C608" s="1"/>
      <c r="D608" s="13">
        <v>488</v>
      </c>
      <c r="E608" s="106" t="str">
        <f>IF(Mängud!E289="","",Mängud!E289)</f>
        <v>Raul Taevas</v>
      </c>
      <c r="F608" s="106"/>
      <c r="G608" s="10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>
      <c r="A609" s="10">
        <v>-440</v>
      </c>
      <c r="B609" s="122" t="str">
        <f>IF(E600="","",IF(E600=B599,B601,B599))</f>
        <v>Jako Lill</v>
      </c>
      <c r="C609" s="122"/>
      <c r="D609" s="122"/>
      <c r="E609" s="14"/>
      <c r="F609" s="15" t="str">
        <f>IF(Mängud!F289="","",Mängud!F289)</f>
        <v>3:0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>
      <c r="A610" s="1"/>
      <c r="B610" s="1"/>
      <c r="C610" s="1"/>
      <c r="D610" s="1"/>
      <c r="E610" s="1"/>
      <c r="F610" s="1"/>
      <c r="G610" s="10">
        <v>-529</v>
      </c>
      <c r="H610" s="107" t="str">
        <f>IF(H606="","",IF(H606=E604,E608,E604))</f>
        <v>Taivo Koitla</v>
      </c>
      <c r="I610" s="107"/>
      <c r="J610" s="107"/>
      <c r="K610" s="10" t="s">
        <v>105</v>
      </c>
      <c r="L610" s="1"/>
      <c r="M610" s="10">
        <v>-487</v>
      </c>
      <c r="N610" s="107" t="str">
        <f>IF(E604="","",IF(E604=B603,B605,B603))</f>
        <v>Larissa Lill</v>
      </c>
      <c r="O610" s="107"/>
      <c r="P610" s="107"/>
      <c r="Q610" s="1"/>
      <c r="R610" s="1"/>
      <c r="S610" s="1"/>
      <c r="T610" s="1"/>
    </row>
    <row r="611" spans="1:20" ht="12.75">
      <c r="A611" s="56"/>
      <c r="B611" s="27"/>
      <c r="C611" s="27"/>
      <c r="D611" s="2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3">
        <v>528</v>
      </c>
      <c r="Q611" s="111" t="str">
        <f>IF(Mängud!E329="","",Mängud!E329)</f>
        <v>Jako Lill</v>
      </c>
      <c r="R611" s="111"/>
      <c r="S611" s="111"/>
      <c r="T611" s="10" t="s">
        <v>106</v>
      </c>
    </row>
    <row r="612" spans="1:20" ht="12.75">
      <c r="A612" s="43"/>
      <c r="B612" s="43"/>
      <c r="C612" s="43"/>
      <c r="D612" s="43"/>
      <c r="E612" s="27"/>
      <c r="F612" s="27"/>
      <c r="G612" s="27"/>
      <c r="H612" s="43"/>
      <c r="I612" s="43"/>
      <c r="J612" s="43"/>
      <c r="K612" s="1"/>
      <c r="L612" s="1"/>
      <c r="M612" s="10">
        <v>-488</v>
      </c>
      <c r="N612" s="107" t="str">
        <f>IF(E608="","",IF(E608=B607,B609,B607))</f>
        <v>Jako Lill</v>
      </c>
      <c r="O612" s="107"/>
      <c r="P612" s="122"/>
      <c r="Q612" s="14"/>
      <c r="R612" s="15" t="str">
        <f>IF(Mängud!F329="","",Mängud!F329)</f>
        <v>3:0</v>
      </c>
      <c r="S612" s="1"/>
      <c r="T612" s="1"/>
    </row>
    <row r="613" spans="1:20" ht="12.75">
      <c r="A613" s="10">
        <v>-329</v>
      </c>
      <c r="B613" s="127" t="str">
        <f>IF('Kohad_65-68'!E3="","",IF('Kohad_65-68'!E3='Kohad_65-68'!B2,'Kohad_65-68'!B4,'Kohad_65-68'!B2))</f>
        <v>Bye Bye</v>
      </c>
      <c r="C613" s="127"/>
      <c r="D613" s="127"/>
      <c r="E613" s="26"/>
      <c r="F613" s="26"/>
      <c r="G613" s="26"/>
      <c r="H613" s="26"/>
      <c r="I613" s="26"/>
      <c r="J613" s="26"/>
      <c r="K613" s="112"/>
      <c r="L613" s="112"/>
      <c r="M613" s="112"/>
      <c r="N613" s="112"/>
      <c r="O613" s="26"/>
      <c r="P613" s="26"/>
      <c r="Q613" s="26"/>
      <c r="R613" s="26"/>
      <c r="S613" s="26"/>
      <c r="T613" s="1"/>
    </row>
    <row r="614" spans="1:20" ht="12.75">
      <c r="A614" s="26"/>
      <c r="B614" s="26"/>
      <c r="C614" s="26"/>
      <c r="D614" s="48">
        <v>377</v>
      </c>
      <c r="E614" s="128" t="str">
        <f>IF(Mängud!E178="","",Mängud!E178)</f>
        <v>Mirtel Vinnal</v>
      </c>
      <c r="F614" s="127"/>
      <c r="G614" s="127"/>
      <c r="H614" s="26"/>
      <c r="I614" s="26"/>
      <c r="J614" s="26"/>
      <c r="K614" s="26"/>
      <c r="L614" s="26"/>
      <c r="M614" s="26"/>
      <c r="N614" s="26"/>
      <c r="O614" s="26"/>
      <c r="P614" s="10">
        <v>-528</v>
      </c>
      <c r="Q614" s="107" t="str">
        <f>IF(Q611="","",IF(Q611=N610,N612,N610))</f>
        <v>Larissa Lill</v>
      </c>
      <c r="R614" s="107"/>
      <c r="S614" s="107"/>
      <c r="T614" s="10" t="s">
        <v>107</v>
      </c>
    </row>
    <row r="615" spans="1:20" ht="12.75">
      <c r="A615" s="10">
        <v>-330</v>
      </c>
      <c r="B615" s="127" t="str">
        <f>IF('Kohad_65-68'!E7="","",IF('Kohad_65-68'!E7='Kohad_65-68'!B6,'Kohad_65-68'!B8,'Kohad_65-68'!B6))</f>
        <v>Mirtel Vinnal</v>
      </c>
      <c r="C615" s="127"/>
      <c r="D615" s="126"/>
      <c r="E615" s="49"/>
      <c r="F615" s="50" t="str">
        <f>IF(Mängud!F178="","",Mängud!F178)</f>
        <v>w.o.</v>
      </c>
      <c r="G615" s="48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43"/>
    </row>
    <row r="616" spans="1:20" ht="12.75">
      <c r="A616" s="26"/>
      <c r="B616" s="26"/>
      <c r="C616" s="26"/>
      <c r="D616" s="26"/>
      <c r="E616" s="26"/>
      <c r="F616" s="26"/>
      <c r="G616" s="51">
        <v>433</v>
      </c>
      <c r="H616" s="128" t="str">
        <f>IF(Mängud!E234="","",Mängud!E234)</f>
        <v>Mirtel Vinnal</v>
      </c>
      <c r="I616" s="127"/>
      <c r="J616" s="127"/>
      <c r="K616" s="26"/>
      <c r="L616" s="26"/>
      <c r="M616" s="26"/>
      <c r="N616" s="26"/>
      <c r="O616" s="26"/>
      <c r="P616" s="26"/>
      <c r="Q616" s="26"/>
      <c r="R616" s="26"/>
      <c r="S616" s="26"/>
      <c r="T616" s="43"/>
    </row>
    <row r="617" spans="1:20" ht="12.75">
      <c r="A617" s="10">
        <v>-331</v>
      </c>
      <c r="B617" s="127" t="str">
        <f>IF('Kohad_65-68'!E11="","",IF('Kohad_65-68'!E11='Kohad_65-68'!B10,'Kohad_65-68'!B12,'Kohad_65-68'!B10))</f>
        <v>Bye Bye</v>
      </c>
      <c r="C617" s="127"/>
      <c r="D617" s="127"/>
      <c r="E617" s="26"/>
      <c r="F617" s="26"/>
      <c r="G617" s="51"/>
      <c r="H617" s="1"/>
      <c r="I617" s="58" t="str">
        <f>IF(Mängud!F234="","",Mängud!F234)</f>
        <v>w.o.</v>
      </c>
      <c r="J617" s="59"/>
      <c r="K617" s="26"/>
      <c r="L617" s="26"/>
      <c r="M617" s="26"/>
      <c r="N617" s="26"/>
      <c r="O617" s="26"/>
      <c r="P617" s="26"/>
      <c r="Q617" s="26"/>
      <c r="R617" s="26"/>
      <c r="S617" s="26"/>
      <c r="T617" s="43"/>
    </row>
    <row r="618" spans="1:20" ht="12.75">
      <c r="A618" s="26"/>
      <c r="B618" s="26"/>
      <c r="C618" s="26"/>
      <c r="D618" s="48">
        <v>378</v>
      </c>
      <c r="E618" s="128" t="str">
        <f>IF(Mängud!E179="","",Mängud!E179)</f>
        <v>Bye Bye</v>
      </c>
      <c r="F618" s="127"/>
      <c r="G618" s="126"/>
      <c r="H618" s="52"/>
      <c r="I618" s="26"/>
      <c r="J618" s="51"/>
      <c r="K618" s="26"/>
      <c r="L618" s="26"/>
      <c r="M618" s="26"/>
      <c r="N618" s="26"/>
      <c r="O618" s="26"/>
      <c r="P618" s="26"/>
      <c r="Q618" s="26"/>
      <c r="R618" s="26"/>
      <c r="S618" s="26"/>
      <c r="T618" s="43"/>
    </row>
    <row r="619" spans="1:20" ht="12.75">
      <c r="A619" s="10">
        <v>-332</v>
      </c>
      <c r="B619" s="127" t="str">
        <f>IF('Kohad_65-68'!E15="","",IF('Kohad_65-68'!E15='Kohad_65-68'!B14,'Kohad_65-68'!B16,'Kohad_65-68'!B14))</f>
        <v>Bye Bye</v>
      </c>
      <c r="C619" s="127"/>
      <c r="D619" s="126"/>
      <c r="E619" s="49"/>
      <c r="F619" s="50" t="str">
        <f>IF(Mängud!F179="","",Mängud!F179)</f>
        <v>w.o.</v>
      </c>
      <c r="G619" s="54"/>
      <c r="H619" s="47"/>
      <c r="I619" s="26"/>
      <c r="J619" s="51"/>
      <c r="K619" s="26"/>
      <c r="L619" s="26"/>
      <c r="M619" s="26"/>
      <c r="N619" s="26"/>
      <c r="O619" s="26"/>
      <c r="P619" s="26"/>
      <c r="Q619" s="26"/>
      <c r="R619" s="26"/>
      <c r="S619" s="26"/>
      <c r="T619" s="56"/>
    </row>
    <row r="620" spans="1:20" ht="12.75">
      <c r="A620" s="26"/>
      <c r="B620" s="26"/>
      <c r="C620" s="26"/>
      <c r="D620" s="26"/>
      <c r="E620" s="26"/>
      <c r="F620" s="26"/>
      <c r="G620" s="26"/>
      <c r="H620" s="26"/>
      <c r="I620" s="26"/>
      <c r="J620" s="51">
        <v>485</v>
      </c>
      <c r="K620" s="128" t="str">
        <f>IF(Mängud!E286="","",Mängud!E286)</f>
        <v>Mirtel Vinnal</v>
      </c>
      <c r="L620" s="127"/>
      <c r="M620" s="127"/>
      <c r="N620" s="26"/>
      <c r="O620" s="26"/>
      <c r="P620" s="26"/>
      <c r="Q620" s="26"/>
      <c r="R620" s="26"/>
      <c r="S620" s="26"/>
      <c r="T620" s="43"/>
    </row>
    <row r="621" spans="1:20" ht="12.75">
      <c r="A621" s="10">
        <v>-333</v>
      </c>
      <c r="B621" s="127" t="str">
        <f>IF('Kohad_65-68'!E19="","",IF('Kohad_65-68'!E19='Kohad_65-68'!B18,'Kohad_65-68'!B20,'Kohad_65-68'!B18))</f>
        <v>Bye Bye</v>
      </c>
      <c r="C621" s="127"/>
      <c r="D621" s="127"/>
      <c r="E621" s="26"/>
      <c r="F621" s="26"/>
      <c r="G621" s="26"/>
      <c r="H621" s="26"/>
      <c r="I621" s="26"/>
      <c r="J621" s="51"/>
      <c r="K621" s="49"/>
      <c r="L621" s="15" t="str">
        <f>IF(Mängud!F286="","",Mängud!F286)</f>
        <v>w.o.</v>
      </c>
      <c r="M621" s="48"/>
      <c r="N621" s="26"/>
      <c r="O621" s="26"/>
      <c r="P621" s="26"/>
      <c r="Q621" s="26"/>
      <c r="R621" s="26"/>
      <c r="S621" s="26"/>
      <c r="T621" s="43"/>
    </row>
    <row r="622" spans="1:20" ht="12.75">
      <c r="A622" s="26"/>
      <c r="B622" s="26"/>
      <c r="C622" s="26"/>
      <c r="D622" s="48">
        <v>379</v>
      </c>
      <c r="E622" s="128" t="str">
        <f>IF(Mängud!E180="","",Mängud!E180)</f>
        <v>Bye Bye</v>
      </c>
      <c r="F622" s="127"/>
      <c r="G622" s="127"/>
      <c r="H622" s="26"/>
      <c r="I622" s="26"/>
      <c r="J622" s="51"/>
      <c r="K622" s="26"/>
      <c r="L622" s="26"/>
      <c r="M622" s="51"/>
      <c r="N622" s="26"/>
      <c r="O622" s="26"/>
      <c r="P622" s="26"/>
      <c r="Q622" s="26"/>
      <c r="R622" s="26"/>
      <c r="S622" s="26"/>
      <c r="T622" s="56"/>
    </row>
    <row r="623" spans="1:20" ht="12.75">
      <c r="A623" s="10">
        <v>-334</v>
      </c>
      <c r="B623" s="127" t="str">
        <f>IF('Kohad_65-68'!E23="","",IF('Kohad_65-68'!E23='Kohad_65-68'!B22,'Kohad_65-68'!B24,'Kohad_65-68'!B22))</f>
        <v>Bye Bye</v>
      </c>
      <c r="C623" s="127"/>
      <c r="D623" s="126"/>
      <c r="E623" s="49"/>
      <c r="F623" s="50" t="str">
        <f>IF(Mängud!F180="","",Mängud!F180)</f>
        <v>w.o.</v>
      </c>
      <c r="G623" s="48"/>
      <c r="H623" s="26"/>
      <c r="I623" s="26"/>
      <c r="J623" s="51"/>
      <c r="K623" s="26"/>
      <c r="L623" s="26"/>
      <c r="M623" s="51"/>
      <c r="N623" s="26"/>
      <c r="O623" s="26"/>
      <c r="P623" s="26"/>
      <c r="Q623" s="26"/>
      <c r="R623" s="26"/>
      <c r="S623" s="26"/>
      <c r="T623" s="43"/>
    </row>
    <row r="624" spans="1:20" ht="12.75">
      <c r="A624" s="26"/>
      <c r="B624" s="26"/>
      <c r="C624" s="26"/>
      <c r="D624" s="26"/>
      <c r="E624" s="26"/>
      <c r="F624" s="26"/>
      <c r="G624" s="51">
        <v>434</v>
      </c>
      <c r="H624" s="128" t="str">
        <f>IF(Mängud!E235="","",Mängud!E235)</f>
        <v>Bye Bye</v>
      </c>
      <c r="I624" s="127"/>
      <c r="J624" s="126"/>
      <c r="K624" s="52"/>
      <c r="L624" s="26"/>
      <c r="M624" s="51"/>
      <c r="N624" s="26"/>
      <c r="O624" s="26"/>
      <c r="P624" s="26"/>
      <c r="Q624" s="26"/>
      <c r="R624" s="26"/>
      <c r="S624" s="26"/>
      <c r="T624" s="43"/>
    </row>
    <row r="625" spans="1:20" ht="12.75">
      <c r="A625" s="10">
        <v>-335</v>
      </c>
      <c r="B625" s="127" t="str">
        <f>IF('Kohad_65-68'!E27="","",IF('Kohad_65-68'!E27='Kohad_65-68'!B26,'Kohad_65-68'!B28,'Kohad_65-68'!B26))</f>
        <v>Bye Bye</v>
      </c>
      <c r="C625" s="127"/>
      <c r="D625" s="127"/>
      <c r="E625" s="26"/>
      <c r="F625" s="26"/>
      <c r="G625" s="51"/>
      <c r="H625" s="49"/>
      <c r="I625" s="50" t="str">
        <f>IF(Mängud!F235="","",Mängud!F235)</f>
        <v>w.o.</v>
      </c>
      <c r="J625" s="54"/>
      <c r="K625" s="47"/>
      <c r="L625" s="26"/>
      <c r="M625" s="51"/>
      <c r="N625" s="26"/>
      <c r="O625" s="26"/>
      <c r="P625" s="26"/>
      <c r="Q625" s="26"/>
      <c r="R625" s="26"/>
      <c r="S625" s="26"/>
      <c r="T625" s="43"/>
    </row>
    <row r="626" spans="1:20" ht="12.75">
      <c r="A626" s="26"/>
      <c r="B626" s="26"/>
      <c r="C626" s="26"/>
      <c r="D626" s="48">
        <v>380</v>
      </c>
      <c r="E626" s="128" t="str">
        <f>IF(Mängud!E181="","",Mängud!E181)</f>
        <v>Bye Bye</v>
      </c>
      <c r="F626" s="127"/>
      <c r="G626" s="126"/>
      <c r="H626" s="52"/>
      <c r="I626" s="26"/>
      <c r="J626" s="26"/>
      <c r="K626" s="26"/>
      <c r="L626" s="26"/>
      <c r="M626" s="51"/>
      <c r="N626" s="26"/>
      <c r="O626" s="26"/>
      <c r="P626" s="26"/>
      <c r="Q626" s="26"/>
      <c r="R626" s="26"/>
      <c r="S626" s="26"/>
      <c r="T626" s="43"/>
    </row>
    <row r="627" spans="1:20" ht="12.75">
      <c r="A627" s="10">
        <v>-336</v>
      </c>
      <c r="B627" s="127" t="str">
        <f>IF('Kohad_65-68'!E31="","",IF('Kohad_65-68'!E31='Kohad_65-68'!B30,'Kohad_65-68'!B32,'Kohad_65-68'!B30))</f>
        <v>Bye Bye</v>
      </c>
      <c r="C627" s="127"/>
      <c r="D627" s="126"/>
      <c r="E627" s="49"/>
      <c r="F627" s="50" t="str">
        <f>IF(Mängud!F181="","",Mängud!F181)</f>
        <v>w.o.</v>
      </c>
      <c r="G627" s="54"/>
      <c r="H627" s="47"/>
      <c r="I627" s="26"/>
      <c r="J627" s="26"/>
      <c r="K627" s="26"/>
      <c r="L627" s="26"/>
      <c r="M627" s="51"/>
      <c r="N627" s="26"/>
      <c r="O627" s="26"/>
      <c r="P627" s="26"/>
      <c r="Q627" s="26"/>
      <c r="R627" s="26"/>
      <c r="S627" s="26"/>
      <c r="T627" s="43"/>
    </row>
    <row r="628" spans="1:20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51">
        <v>527</v>
      </c>
      <c r="N628" s="128" t="str">
        <f>IF(Mängud!E328="","",Mängud!E328)</f>
        <v>Sara Ponnin</v>
      </c>
      <c r="O628" s="127"/>
      <c r="P628" s="127"/>
      <c r="Q628" s="10" t="s">
        <v>108</v>
      </c>
      <c r="R628" s="26"/>
      <c r="S628" s="26"/>
      <c r="T628" s="43"/>
    </row>
    <row r="629" spans="1:20" ht="12.75">
      <c r="A629" s="10">
        <v>-337</v>
      </c>
      <c r="B629" s="127" t="str">
        <f>IF('Kohad_65-68'!E35="","",IF('Kohad_65-68'!E35='Kohad_65-68'!B34,'Kohad_65-68'!B36,'Kohad_65-68'!B34))</f>
        <v>Bye Bye</v>
      </c>
      <c r="C629" s="127"/>
      <c r="D629" s="127"/>
      <c r="E629" s="26"/>
      <c r="F629" s="26"/>
      <c r="G629" s="26"/>
      <c r="H629" s="26"/>
      <c r="I629" s="26"/>
      <c r="J629" s="26"/>
      <c r="K629" s="26"/>
      <c r="L629" s="26"/>
      <c r="M629" s="51"/>
      <c r="N629" s="49"/>
      <c r="O629" s="50" t="str">
        <f>IF(Mängud!F328="","",Mängud!F328)</f>
        <v>3:0</v>
      </c>
      <c r="P629" s="26"/>
      <c r="Q629" s="26"/>
      <c r="R629" s="26"/>
      <c r="S629" s="26"/>
      <c r="T629" s="56"/>
    </row>
    <row r="630" spans="1:20" ht="12.75">
      <c r="A630" s="26"/>
      <c r="B630" s="26"/>
      <c r="C630" s="26"/>
      <c r="D630" s="48">
        <v>381</v>
      </c>
      <c r="E630" s="128" t="str">
        <f>IF(Mängud!E182="","",Mängud!E182)</f>
        <v>Bye Bye</v>
      </c>
      <c r="F630" s="127"/>
      <c r="G630" s="127"/>
      <c r="H630" s="26"/>
      <c r="I630" s="26"/>
      <c r="J630" s="26"/>
      <c r="K630" s="26"/>
      <c r="L630" s="26"/>
      <c r="M630" s="51"/>
      <c r="N630" s="26"/>
      <c r="O630" s="26"/>
      <c r="P630" s="26"/>
      <c r="Q630" s="26"/>
      <c r="R630" s="26"/>
      <c r="S630" s="26"/>
      <c r="T630" s="43"/>
    </row>
    <row r="631" spans="1:20" ht="12.75">
      <c r="A631" s="10">
        <v>-338</v>
      </c>
      <c r="B631" s="127" t="str">
        <f>IF('Kohad_65-68'!E39="","",IF('Kohad_65-68'!E39='Kohad_65-68'!B38,'Kohad_65-68'!B40,'Kohad_65-68'!B38))</f>
        <v>Bye Bye</v>
      </c>
      <c r="C631" s="127"/>
      <c r="D631" s="126"/>
      <c r="E631" s="49"/>
      <c r="F631" s="50" t="str">
        <f>IF(Mängud!F182="","",Mängud!F182)</f>
        <v>w.o.</v>
      </c>
      <c r="G631" s="48"/>
      <c r="H631" s="26"/>
      <c r="I631" s="26"/>
      <c r="J631" s="26"/>
      <c r="K631" s="26"/>
      <c r="L631" s="26"/>
      <c r="M631" s="51"/>
      <c r="N631" s="26"/>
      <c r="O631" s="26"/>
      <c r="P631" s="26"/>
      <c r="Q631" s="26"/>
      <c r="R631" s="26"/>
      <c r="S631" s="26"/>
      <c r="T631" s="43"/>
    </row>
    <row r="632" spans="1:20" ht="12.75">
      <c r="A632" s="26"/>
      <c r="B632" s="26"/>
      <c r="C632" s="26"/>
      <c r="D632" s="26"/>
      <c r="E632" s="26"/>
      <c r="F632" s="26"/>
      <c r="G632" s="51">
        <v>435</v>
      </c>
      <c r="H632" s="128" t="str">
        <f>IF(Mängud!E236="","",Mängud!E236)</f>
        <v>Bye Bye</v>
      </c>
      <c r="I632" s="127"/>
      <c r="J632" s="127"/>
      <c r="K632" s="26"/>
      <c r="L632" s="26"/>
      <c r="M632" s="51"/>
      <c r="N632" s="26"/>
      <c r="O632" s="26"/>
      <c r="P632" s="26"/>
      <c r="Q632" s="26"/>
      <c r="R632" s="26"/>
      <c r="S632" s="26"/>
      <c r="T632" s="56"/>
    </row>
    <row r="633" spans="1:20" ht="12.75">
      <c r="A633" s="10">
        <v>-339</v>
      </c>
      <c r="B633" s="127" t="str">
        <f>IF('Kohad_65-68'!E43="","",IF('Kohad_65-68'!E43='Kohad_65-68'!B42,'Kohad_65-68'!B44,'Kohad_65-68'!B42))</f>
        <v>Bye Bye</v>
      </c>
      <c r="C633" s="127"/>
      <c r="D633" s="127"/>
      <c r="E633" s="26"/>
      <c r="F633" s="26"/>
      <c r="G633" s="51"/>
      <c r="H633" s="49"/>
      <c r="I633" s="50" t="str">
        <f>IF(Mängud!F236="","",Mängud!F236)</f>
        <v>w.o.</v>
      </c>
      <c r="J633" s="48"/>
      <c r="K633" s="26"/>
      <c r="L633" s="26"/>
      <c r="M633" s="51"/>
      <c r="N633" s="26"/>
      <c r="O633" s="26"/>
      <c r="P633" s="26"/>
      <c r="Q633" s="26"/>
      <c r="R633" s="26"/>
      <c r="S633" s="26"/>
      <c r="T633" s="43"/>
    </row>
    <row r="634" spans="1:20" ht="12.75">
      <c r="A634" s="26"/>
      <c r="B634" s="26"/>
      <c r="C634" s="26"/>
      <c r="D634" s="48">
        <v>382</v>
      </c>
      <c r="E634" s="128" t="str">
        <f>IF(Mängud!E183="","",Mängud!E183)</f>
        <v>Bye Bye</v>
      </c>
      <c r="F634" s="127"/>
      <c r="G634" s="126"/>
      <c r="H634" s="52"/>
      <c r="I634" s="26"/>
      <c r="J634" s="51"/>
      <c r="K634" s="26"/>
      <c r="L634" s="26"/>
      <c r="M634" s="51"/>
      <c r="N634" s="26"/>
      <c r="O634" s="26"/>
      <c r="P634" s="26"/>
      <c r="Q634" s="26"/>
      <c r="R634" s="26"/>
      <c r="S634" s="26"/>
      <c r="T634" s="46"/>
    </row>
    <row r="635" spans="1:19" ht="12.75">
      <c r="A635" s="10">
        <v>-340</v>
      </c>
      <c r="B635" s="127" t="str">
        <f>IF('Kohad_65-68'!E47="","",IF('Kohad_65-68'!E47='Kohad_65-68'!B46,'Kohad_65-68'!B48,'Kohad_65-68'!B46))</f>
        <v>Bye Bye</v>
      </c>
      <c r="C635" s="127"/>
      <c r="D635" s="126"/>
      <c r="E635" s="49"/>
      <c r="F635" s="50" t="str">
        <f>IF(Mängud!F183="","",Mängud!F183)</f>
        <v>w.o.</v>
      </c>
      <c r="G635" s="54"/>
      <c r="H635" s="47"/>
      <c r="I635" s="26"/>
      <c r="J635" s="51"/>
      <c r="K635" s="26"/>
      <c r="L635" s="26"/>
      <c r="M635" s="51"/>
      <c r="N635" s="26"/>
      <c r="O635" s="26"/>
      <c r="P635" s="26"/>
      <c r="Q635" s="26"/>
      <c r="R635" s="26"/>
      <c r="S635" s="26"/>
    </row>
    <row r="636" spans="1:19" ht="12.75">
      <c r="A636" s="26"/>
      <c r="B636" s="26"/>
      <c r="C636" s="26"/>
      <c r="D636" s="26"/>
      <c r="E636" s="26"/>
      <c r="F636" s="26"/>
      <c r="G636" s="26"/>
      <c r="H636" s="26"/>
      <c r="I636" s="26"/>
      <c r="J636" s="51">
        <v>486</v>
      </c>
      <c r="K636" s="128" t="str">
        <f>IF(Mängud!E287="","",Mängud!E287)</f>
        <v>Sara Ponnin</v>
      </c>
      <c r="L636" s="127"/>
      <c r="M636" s="126"/>
      <c r="N636" s="52"/>
      <c r="O636" s="26"/>
      <c r="P636" s="26"/>
      <c r="Q636" s="26"/>
      <c r="R636" s="26"/>
      <c r="S636" s="26"/>
    </row>
    <row r="637" spans="1:19" ht="12.75">
      <c r="A637" s="10">
        <v>-341</v>
      </c>
      <c r="B637" s="127" t="str">
        <f>IF('Kohad_65-68'!E51="","",IF('Kohad_65-68'!E51='Kohad_65-68'!B50,'Kohad_65-68'!B52,'Kohad_65-68'!B50))</f>
        <v>Bye Bye</v>
      </c>
      <c r="C637" s="127"/>
      <c r="D637" s="127"/>
      <c r="E637" s="26"/>
      <c r="F637" s="26"/>
      <c r="G637" s="26"/>
      <c r="H637" s="26"/>
      <c r="I637" s="26"/>
      <c r="J637" s="51"/>
      <c r="K637" s="49"/>
      <c r="L637" s="15" t="str">
        <f>IF(Mängud!F287="","",Mängud!F287)</f>
        <v>w.o.</v>
      </c>
      <c r="M637" s="26"/>
      <c r="N637" s="26"/>
      <c r="O637" s="26"/>
      <c r="P637" s="26"/>
      <c r="Q637" s="26"/>
      <c r="R637" s="26"/>
      <c r="S637" s="26"/>
    </row>
    <row r="638" spans="1:19" ht="12.75">
      <c r="A638" s="26"/>
      <c r="B638" s="26"/>
      <c r="C638" s="26"/>
      <c r="D638" s="48">
        <v>383</v>
      </c>
      <c r="E638" s="128" t="str">
        <f>IF(Mängud!E184="","",Mängud!E184)</f>
        <v>Bye Bye</v>
      </c>
      <c r="F638" s="127"/>
      <c r="G638" s="127"/>
      <c r="H638" s="26"/>
      <c r="I638" s="26"/>
      <c r="J638" s="51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ht="12.75">
      <c r="A639" s="10">
        <v>-342</v>
      </c>
      <c r="B639" s="127" t="str">
        <f>IF('Kohad_65-68'!E55="","",IF('Kohad_65-68'!E55='Kohad_65-68'!B54,'Kohad_65-68'!B56,'Kohad_65-68'!B54))</f>
        <v>Bye Bye</v>
      </c>
      <c r="C639" s="127"/>
      <c r="D639" s="126"/>
      <c r="E639" s="49"/>
      <c r="F639" s="50" t="str">
        <f>IF(Mängud!F184="","",Mängud!F184)</f>
        <v>w.o.</v>
      </c>
      <c r="G639" s="48"/>
      <c r="H639" s="26"/>
      <c r="I639" s="26"/>
      <c r="J639" s="51"/>
      <c r="K639" s="26"/>
      <c r="L639" s="26"/>
      <c r="M639" s="10">
        <v>-527</v>
      </c>
      <c r="N639" s="127" t="str">
        <f>IF(N628="","",IF(N628=K620,K636,K620))</f>
        <v>Mirtel Vinnal</v>
      </c>
      <c r="O639" s="127"/>
      <c r="P639" s="127"/>
      <c r="Q639" s="10" t="s">
        <v>109</v>
      </c>
      <c r="R639" s="26"/>
      <c r="S639" s="26"/>
    </row>
    <row r="640" spans="1:19" ht="12.75">
      <c r="A640" s="26"/>
      <c r="B640" s="26"/>
      <c r="C640" s="26"/>
      <c r="D640" s="26"/>
      <c r="E640" s="26"/>
      <c r="F640" s="26"/>
      <c r="G640" s="51">
        <v>436</v>
      </c>
      <c r="H640" s="128" t="str">
        <f>IF(Mängud!E237="","",Mängud!E237)</f>
        <v>Sara Ponnin</v>
      </c>
      <c r="I640" s="127"/>
      <c r="J640" s="126"/>
      <c r="K640" s="52"/>
      <c r="L640" s="26"/>
      <c r="M640" s="26"/>
      <c r="N640" s="26"/>
      <c r="O640" s="26"/>
      <c r="P640" s="26"/>
      <c r="Q640" s="26"/>
      <c r="R640" s="26"/>
      <c r="S640" s="26"/>
    </row>
    <row r="641" spans="1:19" ht="12.75">
      <c r="A641" s="10">
        <v>-343</v>
      </c>
      <c r="B641" s="127" t="str">
        <f>IF('Kohad_65-68'!E59="","",IF('Kohad_65-68'!E59='Kohad_65-68'!B58,'Kohad_65-68'!B60,'Kohad_65-68'!B58))</f>
        <v>Sara Ponnin</v>
      </c>
      <c r="C641" s="127"/>
      <c r="D641" s="127"/>
      <c r="E641" s="26"/>
      <c r="F641" s="26"/>
      <c r="G641" s="51"/>
      <c r="H641" s="49"/>
      <c r="I641" s="50" t="str">
        <f>IF(Mängud!F237="","",Mängud!F237)</f>
        <v>w.o.</v>
      </c>
      <c r="J641" s="54"/>
      <c r="K641" s="47"/>
      <c r="L641" s="26"/>
      <c r="M641" s="26"/>
      <c r="N641" s="26"/>
      <c r="O641" s="26"/>
      <c r="P641" s="26"/>
      <c r="Q641" s="26"/>
      <c r="R641" s="26"/>
      <c r="S641" s="26"/>
    </row>
    <row r="642" spans="1:20" ht="12.75">
      <c r="A642" s="26"/>
      <c r="B642" s="26"/>
      <c r="C642" s="26"/>
      <c r="D642" s="48">
        <v>384</v>
      </c>
      <c r="E642" s="128" t="str">
        <f>IF(Mängud!E185="","",Mängud!E185)</f>
        <v>Sara Ponnin</v>
      </c>
      <c r="F642" s="127"/>
      <c r="G642" s="126"/>
      <c r="H642" s="26"/>
      <c r="I642" s="26"/>
      <c r="J642" s="26"/>
      <c r="K642" s="26"/>
      <c r="L642" s="26"/>
      <c r="M642" s="10">
        <v>-485</v>
      </c>
      <c r="N642" s="107" t="str">
        <f>IF(K620="","",IF(K620=H616,H624,H616))</f>
        <v>Bye Bye</v>
      </c>
      <c r="O642" s="107"/>
      <c r="P642" s="107"/>
      <c r="Q642" s="1"/>
      <c r="R642" s="1"/>
      <c r="S642" s="1"/>
      <c r="T642" s="1"/>
    </row>
    <row r="643" spans="1:20" ht="12.75">
      <c r="A643" s="10">
        <v>-344</v>
      </c>
      <c r="B643" s="127" t="str">
        <f>IF('Kohad_65-68'!E63="","",IF('Kohad_65-68'!E63='Kohad_65-68'!B62,'Kohad_65-68'!B64,'Kohad_65-68'!B62))</f>
        <v>Bye Bye</v>
      </c>
      <c r="C643" s="127"/>
      <c r="D643" s="126"/>
      <c r="E643" s="49"/>
      <c r="F643" s="50" t="str">
        <f>IF(Mängud!F185="","",Mängud!F185)</f>
        <v>w.o.</v>
      </c>
      <c r="G643" s="54"/>
      <c r="H643" s="47"/>
      <c r="I643" s="26"/>
      <c r="J643" s="26"/>
      <c r="K643" s="26"/>
      <c r="L643" s="26"/>
      <c r="M643" s="1"/>
      <c r="N643" s="1"/>
      <c r="O643" s="1"/>
      <c r="P643" s="13">
        <v>526</v>
      </c>
      <c r="Q643" s="111" t="str">
        <f>IF(Mängud!E327="","",Mängud!E327)</f>
        <v>Bye Bye</v>
      </c>
      <c r="R643" s="107"/>
      <c r="S643" s="107"/>
      <c r="T643" s="10" t="s">
        <v>110</v>
      </c>
    </row>
    <row r="644" spans="1:20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10">
        <v>-486</v>
      </c>
      <c r="N644" s="107" t="str">
        <f>IF(K636="","",IF(K636=H632,H640,H632))</f>
        <v>Bye Bye</v>
      </c>
      <c r="O644" s="107"/>
      <c r="P644" s="122"/>
      <c r="Q644" s="14"/>
      <c r="R644" s="15" t="str">
        <f>IF(Mängud!F327="","",Mängud!F327)</f>
        <v>w.o.</v>
      </c>
      <c r="S644" s="1"/>
      <c r="T644" s="1"/>
    </row>
    <row r="645" spans="1:20" ht="12.75">
      <c r="A645" s="10">
        <v>-433</v>
      </c>
      <c r="B645" s="107" t="str">
        <f>IF(H616="","",IF(H616=E614,E618,E614))</f>
        <v>Bye Bye</v>
      </c>
      <c r="C645" s="107"/>
      <c r="D645" s="107"/>
      <c r="E645" s="1"/>
      <c r="F645" s="1"/>
      <c r="G645" s="1"/>
      <c r="H645" s="1"/>
      <c r="I645" s="1"/>
      <c r="J645" s="1"/>
      <c r="K645" s="1"/>
      <c r="M645" s="1"/>
      <c r="N645" s="1"/>
      <c r="O645" s="1"/>
      <c r="P645" s="1"/>
      <c r="Q645" s="1"/>
      <c r="R645" s="1"/>
      <c r="S645" s="1"/>
      <c r="T645" s="1"/>
    </row>
    <row r="646" spans="1:20" ht="12.75">
      <c r="A646" s="1"/>
      <c r="B646" s="1"/>
      <c r="C646" s="1"/>
      <c r="D646" s="13">
        <v>483</v>
      </c>
      <c r="E646" s="111" t="str">
        <f>IF(Mängud!E284="","",Mängud!E284)</f>
        <v>Bye Bye</v>
      </c>
      <c r="F646" s="107"/>
      <c r="G646" s="107"/>
      <c r="H646" s="1"/>
      <c r="I646" s="1"/>
      <c r="J646" s="1"/>
      <c r="K646" s="1"/>
      <c r="M646" s="1"/>
      <c r="N646" s="1"/>
      <c r="O646" s="1"/>
      <c r="P646" s="10">
        <v>-526</v>
      </c>
      <c r="Q646" s="107" t="str">
        <f>IF(Q643="","",IF(Q643=N642,N644,N642))</f>
        <v>Bye Bye</v>
      </c>
      <c r="R646" s="107"/>
      <c r="S646" s="107"/>
      <c r="T646" s="10" t="s">
        <v>111</v>
      </c>
    </row>
    <row r="647" spans="1:11" ht="12.75">
      <c r="A647" s="10">
        <v>-434</v>
      </c>
      <c r="B647" s="107" t="str">
        <f>IF(H624="","",IF(H624=E622,E626,E622))</f>
        <v>Bye Bye</v>
      </c>
      <c r="C647" s="107"/>
      <c r="D647" s="122"/>
      <c r="E647" s="14"/>
      <c r="F647" s="15" t="str">
        <f>IF(Mängud!F284="","",Mängud!F284)</f>
        <v>w.o.</v>
      </c>
      <c r="G647" s="13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6">
        <v>525</v>
      </c>
      <c r="H648" s="111" t="str">
        <f>IF(Mängud!E326="","",Mängud!E326)</f>
        <v>Bye Bye</v>
      </c>
      <c r="I648" s="107"/>
      <c r="J648" s="107"/>
      <c r="K648" s="10" t="s">
        <v>112</v>
      </c>
    </row>
    <row r="649" spans="1:11" ht="12.75">
      <c r="A649" s="10">
        <v>-435</v>
      </c>
      <c r="B649" s="107" t="str">
        <f>IF(H632="","",IF(H632=E630,E634,E630))</f>
        <v>Bye Bye</v>
      </c>
      <c r="C649" s="107"/>
      <c r="D649" s="107"/>
      <c r="E649" s="1"/>
      <c r="F649" s="1"/>
      <c r="G649" s="16"/>
      <c r="H649" s="14"/>
      <c r="I649" s="15" t="str">
        <f>IF(Mängud!F326="","",Mängud!F326)</f>
        <v>3:2</v>
      </c>
      <c r="J649" s="17"/>
      <c r="K649" s="19"/>
    </row>
    <row r="650" spans="1:11" ht="12.75">
      <c r="A650" s="1"/>
      <c r="B650" s="1"/>
      <c r="C650" s="1"/>
      <c r="D650" s="13">
        <v>484</v>
      </c>
      <c r="E650" s="111" t="str">
        <f>IF(Mängud!E285="","",Mängud!E285)</f>
        <v>Bye Bye</v>
      </c>
      <c r="F650" s="107"/>
      <c r="G650" s="122"/>
      <c r="H650" s="1"/>
      <c r="I650" s="1"/>
      <c r="J650" s="1"/>
      <c r="K650" s="1"/>
    </row>
    <row r="651" spans="1:11" ht="12.75">
      <c r="A651" s="10">
        <v>-436</v>
      </c>
      <c r="B651" s="107" t="str">
        <f>IF(H640="","",IF(H640=E638,E642,E638))</f>
        <v>Bye Bye</v>
      </c>
      <c r="C651" s="107"/>
      <c r="D651" s="122"/>
      <c r="E651" s="14"/>
      <c r="F651" s="15" t="str">
        <f>IF(Mängud!F285="","",Mängud!F285)</f>
        <v>w.o.</v>
      </c>
      <c r="G651" s="1"/>
      <c r="H651" s="1"/>
      <c r="I651" s="1"/>
      <c r="J651" s="1"/>
      <c r="K651" s="1"/>
    </row>
    <row r="652" spans="1:20" ht="12.75">
      <c r="A652" s="1"/>
      <c r="B652" s="1"/>
      <c r="C652" s="1"/>
      <c r="D652" s="1"/>
      <c r="E652" s="1"/>
      <c r="F652" s="1"/>
      <c r="G652" s="10">
        <v>-525</v>
      </c>
      <c r="H652" s="107" t="str">
        <f>IF(H648="","",IF(H648=E646,E650,E646))</f>
        <v>Bye Bye</v>
      </c>
      <c r="I652" s="107"/>
      <c r="J652" s="107"/>
      <c r="K652" s="10" t="s">
        <v>114</v>
      </c>
      <c r="M652" s="10">
        <v>-483</v>
      </c>
      <c r="N652" s="107" t="str">
        <f>IF(E646="","",IF(E646=B645,B647,B645))</f>
        <v>Bye Bye</v>
      </c>
      <c r="O652" s="107"/>
      <c r="P652" s="107"/>
      <c r="Q652" s="1"/>
      <c r="R652" s="1"/>
      <c r="S652" s="1"/>
      <c r="T652" s="1"/>
    </row>
    <row r="653" spans="1:20" ht="12.75">
      <c r="A653" s="56"/>
      <c r="B653" s="27"/>
      <c r="C653" s="27"/>
      <c r="D653" s="27"/>
      <c r="E653" s="1"/>
      <c r="F653" s="1"/>
      <c r="G653" s="1"/>
      <c r="H653" s="1"/>
      <c r="I653" s="1"/>
      <c r="J653" s="1"/>
      <c r="K653" s="1"/>
      <c r="M653" s="1"/>
      <c r="N653" s="1"/>
      <c r="O653" s="1"/>
      <c r="P653" s="13">
        <v>524</v>
      </c>
      <c r="Q653" s="111" t="str">
        <f>IF(Mängud!E325="","",Mängud!E325)</f>
        <v>Bye Bye</v>
      </c>
      <c r="R653" s="107"/>
      <c r="S653" s="107"/>
      <c r="T653" s="10" t="s">
        <v>113</v>
      </c>
    </row>
    <row r="654" spans="13:20" ht="12.75">
      <c r="M654" s="10">
        <v>-484</v>
      </c>
      <c r="N654" s="107" t="str">
        <f>IF(E650="","",IF(E650=B649,B651,B649))</f>
        <v>Bye Bye</v>
      </c>
      <c r="O654" s="107"/>
      <c r="P654" s="122"/>
      <c r="Q654" s="14"/>
      <c r="R654" s="15" t="str">
        <f>IF(Mängud!F325="","",Mängud!F325)</f>
        <v>w.o.</v>
      </c>
      <c r="S654" s="1"/>
      <c r="T654" s="1"/>
    </row>
    <row r="655" spans="13:20" ht="12.75">
      <c r="M655" s="1"/>
      <c r="N655" s="1"/>
      <c r="O655" s="1"/>
      <c r="P655" s="1"/>
      <c r="Q655" s="1"/>
      <c r="R655" s="1"/>
      <c r="S655" s="1"/>
      <c r="T655" s="1"/>
    </row>
    <row r="656" spans="13:20" ht="12.75">
      <c r="M656" s="1"/>
      <c r="N656" s="1"/>
      <c r="O656" s="1"/>
      <c r="P656" s="10">
        <v>-524</v>
      </c>
      <c r="Q656" s="107" t="str">
        <f>IF(Q653="","",IF(Q653=N652,N654,N652))</f>
        <v>Bye Bye</v>
      </c>
      <c r="R656" s="107"/>
      <c r="S656" s="107"/>
      <c r="T656" s="10" t="s">
        <v>115</v>
      </c>
    </row>
    <row r="657" spans="1:21" ht="12.75">
      <c r="A657" s="125" t="s">
        <v>233</v>
      </c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1:18" ht="12.75">
      <c r="A658" s="10">
        <v>-377</v>
      </c>
      <c r="B658" s="107" t="str">
        <f>IF('Kohad_69-88'!E40="","",IF('Kohad_69-88'!E40='Kohad_69-88'!B39,'Kohad_69-88'!B41,'Kohad_69-88'!B39))</f>
        <v>Bye Bye</v>
      </c>
      <c r="C658" s="107"/>
      <c r="D658" s="107"/>
      <c r="E658" s="1"/>
      <c r="F658" s="1"/>
      <c r="G658" s="1"/>
      <c r="H658" s="1"/>
      <c r="I658" s="1"/>
      <c r="J658" s="1"/>
      <c r="O658" s="11"/>
      <c r="P658" s="30"/>
      <c r="Q658" s="2"/>
      <c r="R658" s="56"/>
    </row>
    <row r="659" spans="1:14" ht="12.75">
      <c r="A659" s="1"/>
      <c r="B659" s="1"/>
      <c r="C659" s="1"/>
      <c r="D659" s="13">
        <v>429</v>
      </c>
      <c r="E659" s="111" t="str">
        <f>IF(Mängud!E230="","",Mängud!E230)</f>
        <v>Bye Bye</v>
      </c>
      <c r="F659" s="111"/>
      <c r="G659" s="111"/>
      <c r="H659" s="1"/>
      <c r="I659" s="1"/>
      <c r="J659" s="1"/>
      <c r="K659" s="1"/>
      <c r="L659" s="1"/>
      <c r="M659" s="1"/>
      <c r="N659" s="1"/>
    </row>
    <row r="660" spans="1:14" ht="12.75">
      <c r="A660" s="10">
        <v>-378</v>
      </c>
      <c r="B660" s="122" t="str">
        <f>IF('Kohad_69-88'!E44="","",IF('Kohad_69-88'!E44='Kohad_69-88'!B43,'Kohad_69-88'!B45,'Kohad_69-88'!B43))</f>
        <v>Bye Bye</v>
      </c>
      <c r="C660" s="122"/>
      <c r="D660" s="122"/>
      <c r="E660" s="42"/>
      <c r="F660" s="15" t="str">
        <f>IF(Mängud!F230="","",Mängud!F230)</f>
        <v>w.o.</v>
      </c>
      <c r="G660" s="13"/>
      <c r="H660" s="1"/>
      <c r="I660" s="1"/>
      <c r="J660" s="1"/>
      <c r="K660" s="1"/>
      <c r="L660" s="1"/>
      <c r="M660" s="19"/>
      <c r="N660" s="19"/>
    </row>
    <row r="661" spans="1:14" ht="12.75">
      <c r="A661" s="1"/>
      <c r="B661" s="1"/>
      <c r="C661" s="1"/>
      <c r="D661" s="1"/>
      <c r="E661" s="1"/>
      <c r="F661" s="1"/>
      <c r="G661" s="16">
        <v>481</v>
      </c>
      <c r="H661" s="111" t="str">
        <f>IF(Mängud!E282="","",Mängud!E282)</f>
        <v>Bye Bye</v>
      </c>
      <c r="I661" s="111"/>
      <c r="J661" s="111"/>
      <c r="K661" s="1"/>
      <c r="L661" s="1"/>
      <c r="M661" s="19"/>
      <c r="N661" s="19"/>
    </row>
    <row r="662" spans="1:14" ht="12.75">
      <c r="A662" s="10">
        <v>-379</v>
      </c>
      <c r="B662" s="107" t="str">
        <f>IF('Kohad_69-88'!E48="","",IF('Kohad_69-88'!E48='Kohad_69-88'!B47,'Kohad_69-88'!B49,'Kohad_69-88'!B47))</f>
        <v>Bye Bye</v>
      </c>
      <c r="C662" s="107"/>
      <c r="D662" s="107"/>
      <c r="E662" s="1"/>
      <c r="F662" s="1"/>
      <c r="G662" s="16"/>
      <c r="H662" s="42"/>
      <c r="I662" s="15" t="str">
        <f>IF(Mängud!F282="","",Mängud!F282)</f>
        <v>w.o.</v>
      </c>
      <c r="J662" s="13"/>
      <c r="K662" s="1"/>
      <c r="L662" s="1"/>
      <c r="M662" s="19"/>
      <c r="N662" s="19"/>
    </row>
    <row r="663" spans="1:14" ht="12.75">
      <c r="A663" s="1"/>
      <c r="B663" s="1"/>
      <c r="C663" s="1"/>
      <c r="D663" s="13">
        <v>430</v>
      </c>
      <c r="E663" s="106" t="str">
        <f>IF(Mängud!E231="","",Mängud!E231)</f>
        <v>Bye Bye</v>
      </c>
      <c r="F663" s="106"/>
      <c r="G663" s="106"/>
      <c r="H663" s="1"/>
      <c r="I663" s="1"/>
      <c r="J663" s="16"/>
      <c r="K663" s="1"/>
      <c r="L663" s="1"/>
      <c r="M663" s="19"/>
      <c r="N663" s="19"/>
    </row>
    <row r="664" spans="1:14" ht="12.75">
      <c r="A664" s="10">
        <v>-380</v>
      </c>
      <c r="B664" s="122" t="str">
        <f>IF('Kohad_69-88'!E52="","",IF('Kohad_69-88'!E52='Kohad_69-88'!B51,'Kohad_69-88'!B53,'Kohad_69-88'!B51))</f>
        <v>Bye Bye</v>
      </c>
      <c r="C664" s="122"/>
      <c r="D664" s="122"/>
      <c r="E664" s="42"/>
      <c r="F664" s="15" t="str">
        <f>IF(Mängud!F231="","",Mängud!F231)</f>
        <v>w.o.</v>
      </c>
      <c r="G664" s="1"/>
      <c r="H664" s="1"/>
      <c r="I664" s="1"/>
      <c r="J664" s="16"/>
      <c r="K664" s="1"/>
      <c r="L664" s="1"/>
      <c r="M664" s="19"/>
      <c r="N664" s="19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6">
        <v>523</v>
      </c>
      <c r="K665" s="111" t="str">
        <f>IF(Mängud!E324="","",Mängud!E324)</f>
        <v>Bye Bye</v>
      </c>
      <c r="L665" s="111"/>
      <c r="M665" s="111"/>
      <c r="N665" s="22" t="s">
        <v>117</v>
      </c>
    </row>
    <row r="666" spans="1:14" ht="12.75">
      <c r="A666" s="10">
        <v>-381</v>
      </c>
      <c r="B666" s="107" t="str">
        <f>IF('Kohad_69-88'!E56="","",IF('Kohad_69-88'!E56='Kohad_69-88'!B55,'Kohad_69-88'!B57,'Kohad_69-88'!B55))</f>
        <v>Bye Bye</v>
      </c>
      <c r="C666" s="107"/>
      <c r="D666" s="107"/>
      <c r="E666" s="1"/>
      <c r="F666" s="1"/>
      <c r="G666" s="1"/>
      <c r="H666" s="1"/>
      <c r="I666" s="1"/>
      <c r="J666" s="16"/>
      <c r="K666" s="42"/>
      <c r="L666" s="15" t="str">
        <f>IF(Mängud!F324="","",Mängud!F324)</f>
        <v>w.o.</v>
      </c>
      <c r="M666" s="1"/>
      <c r="N666" s="1"/>
    </row>
    <row r="667" spans="1:14" ht="12.75">
      <c r="A667" s="1"/>
      <c r="B667" s="1"/>
      <c r="C667" s="1"/>
      <c r="D667" s="13">
        <v>431</v>
      </c>
      <c r="E667" s="111" t="str">
        <f>IF(Mängud!E232="","",Mängud!E232)</f>
        <v>Bye Bye</v>
      </c>
      <c r="F667" s="111"/>
      <c r="G667" s="111"/>
      <c r="H667" s="1"/>
      <c r="I667" s="1"/>
      <c r="J667" s="16"/>
      <c r="K667" s="1"/>
      <c r="L667" s="1"/>
      <c r="M667" s="1"/>
      <c r="N667" s="1"/>
    </row>
    <row r="668" spans="1:14" ht="12.75">
      <c r="A668" s="10">
        <v>-382</v>
      </c>
      <c r="B668" s="122" t="str">
        <f>IF('Kohad_69-88'!E60="","",IF('Kohad_69-88'!E60='Kohad_69-88'!B59,'Kohad_69-88'!B61,'Kohad_69-88'!B59))</f>
        <v>Bye Bye</v>
      </c>
      <c r="C668" s="122"/>
      <c r="D668" s="122"/>
      <c r="E668" s="42"/>
      <c r="F668" s="15" t="str">
        <f>IF(Mängud!F232="","",Mängud!F232)</f>
        <v>w.o.</v>
      </c>
      <c r="G668" s="13"/>
      <c r="H668" s="1"/>
      <c r="I668" s="1"/>
      <c r="J668" s="16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6">
        <v>482</v>
      </c>
      <c r="H669" s="106" t="str">
        <f>IF(Mängud!E283="","",Mängud!E283)</f>
        <v>Bye Bye</v>
      </c>
      <c r="I669" s="106"/>
      <c r="J669" s="106"/>
      <c r="K669" s="1"/>
      <c r="L669" s="1"/>
      <c r="M669" s="1"/>
      <c r="N669" s="1"/>
    </row>
    <row r="670" spans="1:14" ht="12.75">
      <c r="A670" s="10">
        <v>-383</v>
      </c>
      <c r="B670" s="107" t="str">
        <f>IF('Kohad_69-88'!E64="","",IF('Kohad_69-88'!E64='Kohad_69-88'!B63,'Kohad_69-88'!B65,'Kohad_69-88'!B63))</f>
        <v>Bye Bye</v>
      </c>
      <c r="C670" s="107"/>
      <c r="D670" s="107"/>
      <c r="E670" s="1"/>
      <c r="F670" s="1"/>
      <c r="G670" s="16"/>
      <c r="H670" s="42"/>
      <c r="I670" s="15" t="str">
        <f>IF(Mängud!F283="","",Mängud!F283)</f>
        <v>w.o.</v>
      </c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3">
        <v>432</v>
      </c>
      <c r="E671" s="106" t="str">
        <f>IF(Mängud!E233="","",Mängud!E233)</f>
        <v>Bye Bye</v>
      </c>
      <c r="F671" s="106"/>
      <c r="G671" s="106"/>
      <c r="H671" s="1"/>
      <c r="I671" s="1"/>
      <c r="J671" s="1">
        <v>-523</v>
      </c>
      <c r="K671" s="107" t="str">
        <f>IF(K665="","",IF(K665=H661,H669,H661))</f>
        <v>Bye Bye</v>
      </c>
      <c r="L671" s="107"/>
      <c r="M671" s="107"/>
      <c r="N671" s="55" t="s">
        <v>118</v>
      </c>
    </row>
    <row r="672" spans="1:14" ht="12.75">
      <c r="A672" s="10">
        <v>-384</v>
      </c>
      <c r="B672" s="122" t="str">
        <f>IF('Kohad_69-88'!E68="","",IF('Kohad_69-88'!E68='Kohad_69-88'!B67,'Kohad_69-88'!B69,'Kohad_69-88'!B67))</f>
        <v>Bye Bye</v>
      </c>
      <c r="C672" s="122"/>
      <c r="D672" s="122"/>
      <c r="E672" s="42"/>
      <c r="F672" s="15" t="str">
        <f>IF(Mängud!F233="","",Mängud!F233)</f>
        <v>w.o.</v>
      </c>
      <c r="G672" s="1"/>
      <c r="H672" s="1"/>
      <c r="I672" s="1"/>
      <c r="J672" s="1"/>
      <c r="K672" s="1"/>
      <c r="L672" s="1"/>
      <c r="M672" s="1"/>
      <c r="N672" s="1"/>
    </row>
    <row r="673" spans="1:20" ht="12.75">
      <c r="A673" s="1"/>
      <c r="B673" s="1"/>
      <c r="C673" s="1"/>
      <c r="D673" s="1"/>
      <c r="E673" s="1"/>
      <c r="F673" s="1"/>
      <c r="G673" s="1"/>
      <c r="H673" s="1"/>
      <c r="I673" s="1"/>
      <c r="M673" s="10">
        <v>-481</v>
      </c>
      <c r="N673" s="107" t="str">
        <f>IF(H661="","",IF(H661=E659,E663,E659))</f>
        <v>Bye Bye</v>
      </c>
      <c r="O673" s="107"/>
      <c r="P673" s="107"/>
      <c r="Q673" s="1"/>
      <c r="R673" s="1"/>
      <c r="S673" s="1"/>
      <c r="T673" s="1"/>
    </row>
    <row r="674" spans="13:20" ht="12.75">
      <c r="M674" s="1"/>
      <c r="N674" s="1"/>
      <c r="O674" s="1"/>
      <c r="P674" s="13">
        <v>522</v>
      </c>
      <c r="Q674" s="111" t="str">
        <f>IF(Mängud!E323="","",Mängud!E323)</f>
        <v>Bye Bye</v>
      </c>
      <c r="R674" s="107"/>
      <c r="S674" s="107"/>
      <c r="T674" s="10" t="s">
        <v>119</v>
      </c>
    </row>
    <row r="675" spans="1:20" ht="12.75">
      <c r="A675" s="10">
        <v>-429</v>
      </c>
      <c r="B675" s="107" t="str">
        <f>IF(E659="","",IF(E659=B658,B660,B658))</f>
        <v>Bye Bye</v>
      </c>
      <c r="C675" s="107"/>
      <c r="D675" s="107"/>
      <c r="E675" s="1"/>
      <c r="F675" s="1"/>
      <c r="G675" s="1"/>
      <c r="H675" s="1"/>
      <c r="I675" s="1"/>
      <c r="M675" s="10">
        <v>-482</v>
      </c>
      <c r="N675" s="107" t="str">
        <f>IF(H669="","",IF(H669=E667,E671,E667))</f>
        <v>Bye Bye</v>
      </c>
      <c r="O675" s="107"/>
      <c r="P675" s="122"/>
      <c r="Q675" s="14"/>
      <c r="R675" s="15" t="str">
        <f>IF(Mängud!F323="","",Mängud!F323)</f>
        <v>w.o.</v>
      </c>
      <c r="S675" s="1"/>
      <c r="T675" s="1"/>
    </row>
    <row r="676" spans="1:14" ht="12.75">
      <c r="A676" s="1"/>
      <c r="B676" s="1"/>
      <c r="C676" s="1"/>
      <c r="D676" s="13">
        <v>479</v>
      </c>
      <c r="E676" s="111" t="str">
        <f>IF(Mängud!E280="","",Mängud!E280)</f>
        <v>Bye Bye</v>
      </c>
      <c r="F676" s="111"/>
      <c r="G676" s="111"/>
      <c r="H676" s="1"/>
      <c r="I676" s="1"/>
      <c r="M676" s="1"/>
      <c r="N676" s="1"/>
    </row>
    <row r="677" spans="1:20" ht="12.75">
      <c r="A677" s="10">
        <v>-430</v>
      </c>
      <c r="B677" s="122" t="str">
        <f>IF(E663="","",IF(E663=B662,B664,B662))</f>
        <v>Bye Bye</v>
      </c>
      <c r="C677" s="122"/>
      <c r="D677" s="122"/>
      <c r="E677" s="14"/>
      <c r="F677" s="15" t="str">
        <f>IF(Mängud!F280="","",Mängud!F280)</f>
        <v>w.o.</v>
      </c>
      <c r="G677" s="13"/>
      <c r="H677" s="1"/>
      <c r="I677" s="1"/>
      <c r="M677" s="1"/>
      <c r="N677" s="1"/>
      <c r="P677" s="10">
        <v>-522</v>
      </c>
      <c r="Q677" s="107" t="str">
        <f>IF(Q674="","",IF(Q674=N673,N675,N673))</f>
        <v>Bye Bye</v>
      </c>
      <c r="R677" s="107"/>
      <c r="S677" s="107"/>
      <c r="T677" s="10" t="s">
        <v>120</v>
      </c>
    </row>
    <row r="678" spans="1:15" ht="12.75">
      <c r="A678" s="1"/>
      <c r="B678" s="1"/>
      <c r="C678" s="1"/>
      <c r="D678" s="1"/>
      <c r="E678" s="1"/>
      <c r="F678" s="1"/>
      <c r="G678" s="16">
        <v>521</v>
      </c>
      <c r="H678" s="111" t="str">
        <f>IF(Mängud!E322="","",Mängud!E322)</f>
        <v>Bye Bye</v>
      </c>
      <c r="I678" s="111"/>
      <c r="J678" s="111"/>
      <c r="K678" s="10" t="s">
        <v>121</v>
      </c>
      <c r="M678" s="1"/>
      <c r="N678" s="1"/>
      <c r="O678" s="1"/>
    </row>
    <row r="679" spans="1:11" ht="12.75">
      <c r="A679" s="10">
        <v>-431</v>
      </c>
      <c r="B679" s="107" t="str">
        <f>IF(E667="","",IF(E667=B666,B668,B666))</f>
        <v>Bye Bye</v>
      </c>
      <c r="C679" s="107"/>
      <c r="D679" s="107"/>
      <c r="E679" s="1"/>
      <c r="F679" s="1"/>
      <c r="G679" s="16"/>
      <c r="H679" s="14"/>
      <c r="I679" s="15" t="str">
        <f>IF(Mängud!F322="","",Mängud!F322)</f>
        <v>w.o.</v>
      </c>
      <c r="J679" s="17"/>
      <c r="K679" s="19"/>
    </row>
    <row r="680" spans="1:11" ht="12.75">
      <c r="A680" s="1"/>
      <c r="B680" s="1"/>
      <c r="C680" s="1"/>
      <c r="D680" s="13">
        <v>480</v>
      </c>
      <c r="E680" s="106" t="str">
        <f>IF(Mängud!E281="","",Mängud!E281)</f>
        <v>Bye Bye</v>
      </c>
      <c r="F680" s="106"/>
      <c r="G680" s="106"/>
      <c r="H680" s="1"/>
      <c r="I680" s="1"/>
      <c r="J680" s="1"/>
      <c r="K680" s="1"/>
    </row>
    <row r="681" spans="1:11" ht="12.75">
      <c r="A681" s="10">
        <v>-432</v>
      </c>
      <c r="B681" s="122" t="str">
        <f>IF(E671="","",IF(E671=B670,B672,B670))</f>
        <v>Bye Bye</v>
      </c>
      <c r="C681" s="122"/>
      <c r="D681" s="122"/>
      <c r="E681" s="14"/>
      <c r="F681" s="15" t="str">
        <f>IF(Mängud!F281="","",Mängud!F281)</f>
        <v>w.o.</v>
      </c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0">
        <v>-521</v>
      </c>
      <c r="H682" s="107" t="str">
        <f>IF(H678="","",IF(H678=E676,E680,E676))</f>
        <v>Bye Bye</v>
      </c>
      <c r="I682" s="107"/>
      <c r="J682" s="107"/>
      <c r="K682" s="10" t="s">
        <v>122</v>
      </c>
    </row>
    <row r="683" spans="1:11" ht="12.75">
      <c r="A683" s="56"/>
      <c r="B683" s="27"/>
      <c r="C683" s="27"/>
      <c r="D683" s="27"/>
      <c r="E683" s="1"/>
      <c r="F683" s="1"/>
      <c r="G683" s="1"/>
      <c r="H683" s="1"/>
      <c r="I683" s="1"/>
      <c r="J683" s="1"/>
      <c r="K683" s="1"/>
    </row>
    <row r="684" spans="13:20" ht="12.75">
      <c r="M684" s="10">
        <v>-479</v>
      </c>
      <c r="N684" s="107" t="str">
        <f>IF(E676="","",IF(E676=B675,B677,B675))</f>
        <v>Bye Bye</v>
      </c>
      <c r="O684" s="107"/>
      <c r="P684" s="107"/>
      <c r="Q684" s="1"/>
      <c r="R684" s="1"/>
      <c r="S684" s="1"/>
      <c r="T684" s="1"/>
    </row>
    <row r="685" spans="13:20" ht="12.75">
      <c r="M685" s="1"/>
      <c r="N685" s="1"/>
      <c r="O685" s="1"/>
      <c r="P685" s="13">
        <v>520</v>
      </c>
      <c r="Q685" s="111" t="str">
        <f>IF(Mängud!E321="","",Mängud!E321)</f>
        <v>Bye Bye</v>
      </c>
      <c r="R685" s="107"/>
      <c r="S685" s="107"/>
      <c r="T685" s="10" t="s">
        <v>123</v>
      </c>
    </row>
    <row r="686" spans="13:20" ht="12.75">
      <c r="M686" s="10">
        <v>-480</v>
      </c>
      <c r="N686" s="107" t="str">
        <f>IF(E680="","",IF(E680=B679,B681,B679))</f>
        <v>Bye Bye</v>
      </c>
      <c r="O686" s="107"/>
      <c r="P686" s="122"/>
      <c r="Q686" s="14"/>
      <c r="R686" s="15" t="str">
        <f>IF(Mängud!F321="","",Mängud!F321)</f>
        <v>w.o.</v>
      </c>
      <c r="S686" s="1"/>
      <c r="T686" s="1"/>
    </row>
    <row r="687" spans="13:20" ht="12.75">
      <c r="M687" s="1"/>
      <c r="N687" s="1"/>
      <c r="O687" s="1"/>
      <c r="P687" s="1"/>
      <c r="Q687" s="1"/>
      <c r="R687" s="1"/>
      <c r="S687" s="1"/>
      <c r="T687" s="1"/>
    </row>
    <row r="688" spans="13:20" ht="12.75">
      <c r="M688" s="1"/>
      <c r="N688" s="1"/>
      <c r="O688" s="1"/>
      <c r="P688" s="10">
        <v>-520</v>
      </c>
      <c r="Q688" s="107" t="str">
        <f>IF(Q685="","",IF(Q685=N684,N686,N684))</f>
        <v>Bye Bye</v>
      </c>
      <c r="R688" s="107"/>
      <c r="S688" s="107"/>
      <c r="T688" s="10" t="s">
        <v>124</v>
      </c>
    </row>
  </sheetData>
  <sheetProtection/>
  <mergeCells count="874">
    <mergeCell ref="Q315:S315"/>
    <mergeCell ref="N304:P304"/>
    <mergeCell ref="N306:P306"/>
    <mergeCell ref="Q305:S305"/>
    <mergeCell ref="Q308:S308"/>
    <mergeCell ref="N311:P311"/>
    <mergeCell ref="N313:P313"/>
    <mergeCell ref="Q312:S312"/>
    <mergeCell ref="A657:U657"/>
    <mergeCell ref="N360:P360"/>
    <mergeCell ref="Q351:S351"/>
    <mergeCell ref="N654:P654"/>
    <mergeCell ref="Q656:S656"/>
    <mergeCell ref="Q439:S439"/>
    <mergeCell ref="H408:J408"/>
    <mergeCell ref="K494:M494"/>
    <mergeCell ref="N428:P428"/>
    <mergeCell ref="N430:P430"/>
    <mergeCell ref="N435:P435"/>
    <mergeCell ref="Q429:S429"/>
    <mergeCell ref="N491:P491"/>
    <mergeCell ref="N493:P493"/>
    <mergeCell ref="Q473:S473"/>
    <mergeCell ref="N507:P507"/>
    <mergeCell ref="Q498:S498"/>
    <mergeCell ref="Q501:S501"/>
    <mergeCell ref="Q506:S506"/>
    <mergeCell ref="Q432:S432"/>
    <mergeCell ref="N612:P612"/>
    <mergeCell ref="N499:P499"/>
    <mergeCell ref="N505:P505"/>
    <mergeCell ref="A577:U577"/>
    <mergeCell ref="Q614:S614"/>
    <mergeCell ref="Q509:S509"/>
    <mergeCell ref="E502:G502"/>
    <mergeCell ref="B503:D503"/>
    <mergeCell ref="H503:J503"/>
    <mergeCell ref="E572:G572"/>
    <mergeCell ref="B131:D131"/>
    <mergeCell ref="Q436:S436"/>
    <mergeCell ref="N466:P466"/>
    <mergeCell ref="N456:P456"/>
    <mergeCell ref="N470:P470"/>
    <mergeCell ref="N472:P472"/>
    <mergeCell ref="A440:U440"/>
    <mergeCell ref="E462:G462"/>
    <mergeCell ref="B463:D463"/>
    <mergeCell ref="K464:M464"/>
    <mergeCell ref="B273:D273"/>
    <mergeCell ref="N497:P497"/>
    <mergeCell ref="Q133:S133"/>
    <mergeCell ref="N129:P129"/>
    <mergeCell ref="N131:P131"/>
    <mergeCell ref="Q130:S130"/>
    <mergeCell ref="K285:M285"/>
    <mergeCell ref="N437:P437"/>
    <mergeCell ref="A293:U293"/>
    <mergeCell ref="E130:G130"/>
    <mergeCell ref="E126:G126"/>
    <mergeCell ref="B127:D127"/>
    <mergeCell ref="K127:M127"/>
    <mergeCell ref="E128:G128"/>
    <mergeCell ref="B129:D129"/>
    <mergeCell ref="H129:J129"/>
    <mergeCell ref="E122:G122"/>
    <mergeCell ref="B123:D123"/>
    <mergeCell ref="N123:P123"/>
    <mergeCell ref="E124:G124"/>
    <mergeCell ref="B125:D125"/>
    <mergeCell ref="H125:J125"/>
    <mergeCell ref="E118:G118"/>
    <mergeCell ref="B119:D119"/>
    <mergeCell ref="K119:M119"/>
    <mergeCell ref="E120:G120"/>
    <mergeCell ref="B121:D121"/>
    <mergeCell ref="H121:J121"/>
    <mergeCell ref="E114:G114"/>
    <mergeCell ref="B115:D115"/>
    <mergeCell ref="Q115:S115"/>
    <mergeCell ref="E116:G116"/>
    <mergeCell ref="B117:D117"/>
    <mergeCell ref="H117:J117"/>
    <mergeCell ref="E110:G110"/>
    <mergeCell ref="B111:D111"/>
    <mergeCell ref="K111:M111"/>
    <mergeCell ref="E112:G112"/>
    <mergeCell ref="B113:D113"/>
    <mergeCell ref="H113:J113"/>
    <mergeCell ref="E106:G106"/>
    <mergeCell ref="B107:D107"/>
    <mergeCell ref="N107:P107"/>
    <mergeCell ref="E108:G108"/>
    <mergeCell ref="B109:D109"/>
    <mergeCell ref="H109:J109"/>
    <mergeCell ref="E102:G102"/>
    <mergeCell ref="B103:D103"/>
    <mergeCell ref="K103:M103"/>
    <mergeCell ref="E104:G104"/>
    <mergeCell ref="B105:D105"/>
    <mergeCell ref="H105:J105"/>
    <mergeCell ref="E98:G98"/>
    <mergeCell ref="Q98:S98"/>
    <mergeCell ref="B99:D99"/>
    <mergeCell ref="N99:P99"/>
    <mergeCell ref="E100:G100"/>
    <mergeCell ref="B101:D101"/>
    <mergeCell ref="H101:J101"/>
    <mergeCell ref="B95:D95"/>
    <mergeCell ref="K95:M95"/>
    <mergeCell ref="E96:G96"/>
    <mergeCell ref="P96:R96"/>
    <mergeCell ref="B97:D97"/>
    <mergeCell ref="H97:J97"/>
    <mergeCell ref="N97:P97"/>
    <mergeCell ref="B91:D91"/>
    <mergeCell ref="N91:P91"/>
    <mergeCell ref="E92:G92"/>
    <mergeCell ref="B93:D93"/>
    <mergeCell ref="H93:J93"/>
    <mergeCell ref="E94:G94"/>
    <mergeCell ref="B87:D87"/>
    <mergeCell ref="K87:M87"/>
    <mergeCell ref="E88:G88"/>
    <mergeCell ref="B89:D89"/>
    <mergeCell ref="H89:J89"/>
    <mergeCell ref="E90:G90"/>
    <mergeCell ref="B83:D83"/>
    <mergeCell ref="Q83:S83"/>
    <mergeCell ref="E84:G84"/>
    <mergeCell ref="B85:D85"/>
    <mergeCell ref="H85:J85"/>
    <mergeCell ref="E86:G86"/>
    <mergeCell ref="B79:D79"/>
    <mergeCell ref="K79:M79"/>
    <mergeCell ref="E80:G80"/>
    <mergeCell ref="B81:D81"/>
    <mergeCell ref="H81:J81"/>
    <mergeCell ref="E82:G82"/>
    <mergeCell ref="B75:D75"/>
    <mergeCell ref="N75:P75"/>
    <mergeCell ref="E76:G76"/>
    <mergeCell ref="B77:D77"/>
    <mergeCell ref="H77:J77"/>
    <mergeCell ref="E78:G78"/>
    <mergeCell ref="B71:D71"/>
    <mergeCell ref="K71:M71"/>
    <mergeCell ref="E72:G72"/>
    <mergeCell ref="B73:D73"/>
    <mergeCell ref="H73:J73"/>
    <mergeCell ref="E74:G74"/>
    <mergeCell ref="E66:G66"/>
    <mergeCell ref="B67:D67"/>
    <mergeCell ref="E68:G68"/>
    <mergeCell ref="B69:D69"/>
    <mergeCell ref="H69:J69"/>
    <mergeCell ref="A510:U510"/>
    <mergeCell ref="Q342:S342"/>
    <mergeCell ref="K339:M339"/>
    <mergeCell ref="N340:P340"/>
    <mergeCell ref="E70:G70"/>
    <mergeCell ref="E62:G62"/>
    <mergeCell ref="B63:D63"/>
    <mergeCell ref="K63:M63"/>
    <mergeCell ref="E64:G64"/>
    <mergeCell ref="B65:D65"/>
    <mergeCell ref="H65:J65"/>
    <mergeCell ref="E58:G58"/>
    <mergeCell ref="B59:D59"/>
    <mergeCell ref="N59:P59"/>
    <mergeCell ref="E60:G60"/>
    <mergeCell ref="B61:D61"/>
    <mergeCell ref="H61:J61"/>
    <mergeCell ref="E54:G54"/>
    <mergeCell ref="B55:D55"/>
    <mergeCell ref="K55:M55"/>
    <mergeCell ref="E56:G56"/>
    <mergeCell ref="B57:D57"/>
    <mergeCell ref="H57:J57"/>
    <mergeCell ref="E50:G50"/>
    <mergeCell ref="B51:D51"/>
    <mergeCell ref="Q51:S51"/>
    <mergeCell ref="E52:G52"/>
    <mergeCell ref="B53:D53"/>
    <mergeCell ref="H53:J53"/>
    <mergeCell ref="E46:G46"/>
    <mergeCell ref="B47:D47"/>
    <mergeCell ref="K47:M47"/>
    <mergeCell ref="E48:G48"/>
    <mergeCell ref="B49:D49"/>
    <mergeCell ref="H49:J49"/>
    <mergeCell ref="E42:G42"/>
    <mergeCell ref="B43:D43"/>
    <mergeCell ref="N43:P43"/>
    <mergeCell ref="E44:G44"/>
    <mergeCell ref="B45:D45"/>
    <mergeCell ref="H45:J45"/>
    <mergeCell ref="E38:G38"/>
    <mergeCell ref="B39:D39"/>
    <mergeCell ref="K39:M39"/>
    <mergeCell ref="E40:G40"/>
    <mergeCell ref="B41:D41"/>
    <mergeCell ref="H41:J41"/>
    <mergeCell ref="E34:G34"/>
    <mergeCell ref="Q34:S34"/>
    <mergeCell ref="B35:D35"/>
    <mergeCell ref="N35:P35"/>
    <mergeCell ref="E36:G36"/>
    <mergeCell ref="B37:D37"/>
    <mergeCell ref="H37:J37"/>
    <mergeCell ref="B31:D31"/>
    <mergeCell ref="K31:M31"/>
    <mergeCell ref="E32:G32"/>
    <mergeCell ref="P32:R32"/>
    <mergeCell ref="B33:D33"/>
    <mergeCell ref="H33:J33"/>
    <mergeCell ref="N33:P33"/>
    <mergeCell ref="B27:D27"/>
    <mergeCell ref="N27:P27"/>
    <mergeCell ref="E28:G28"/>
    <mergeCell ref="B29:D29"/>
    <mergeCell ref="H29:J29"/>
    <mergeCell ref="E30:G30"/>
    <mergeCell ref="B23:D23"/>
    <mergeCell ref="K23:M23"/>
    <mergeCell ref="E24:G24"/>
    <mergeCell ref="B25:D25"/>
    <mergeCell ref="H25:J25"/>
    <mergeCell ref="E26:G26"/>
    <mergeCell ref="B19:D19"/>
    <mergeCell ref="Q19:S19"/>
    <mergeCell ref="E20:G20"/>
    <mergeCell ref="B21:D21"/>
    <mergeCell ref="H21:J21"/>
    <mergeCell ref="E22:G22"/>
    <mergeCell ref="B15:D15"/>
    <mergeCell ref="K15:M15"/>
    <mergeCell ref="E16:G16"/>
    <mergeCell ref="B17:D17"/>
    <mergeCell ref="H17:J17"/>
    <mergeCell ref="E18:G18"/>
    <mergeCell ref="B11:D11"/>
    <mergeCell ref="N11:P11"/>
    <mergeCell ref="E12:G12"/>
    <mergeCell ref="B13:D13"/>
    <mergeCell ref="H13:J13"/>
    <mergeCell ref="E14:G14"/>
    <mergeCell ref="B7:D7"/>
    <mergeCell ref="K7:M7"/>
    <mergeCell ref="E8:G8"/>
    <mergeCell ref="B9:D9"/>
    <mergeCell ref="H9:J9"/>
    <mergeCell ref="E10:G10"/>
    <mergeCell ref="R4:S4"/>
    <mergeCell ref="B5:D5"/>
    <mergeCell ref="H5:J5"/>
    <mergeCell ref="A1:E1"/>
    <mergeCell ref="A2:E2"/>
    <mergeCell ref="E6:G6"/>
    <mergeCell ref="B3:D3"/>
    <mergeCell ref="E4:G4"/>
    <mergeCell ref="R1:U1"/>
    <mergeCell ref="R2:U3"/>
    <mergeCell ref="E287:G287"/>
    <mergeCell ref="B288:D288"/>
    <mergeCell ref="H289:J289"/>
    <mergeCell ref="E291:G291"/>
    <mergeCell ref="E279:G279"/>
    <mergeCell ref="B280:D280"/>
    <mergeCell ref="H281:J281"/>
    <mergeCell ref="E283:G283"/>
    <mergeCell ref="B286:D286"/>
    <mergeCell ref="H274:J274"/>
    <mergeCell ref="E276:G276"/>
    <mergeCell ref="B278:D278"/>
    <mergeCell ref="B263:D263"/>
    <mergeCell ref="E264:G264"/>
    <mergeCell ref="B265:D265"/>
    <mergeCell ref="H266:J266"/>
    <mergeCell ref="E268:G268"/>
    <mergeCell ref="B271:D271"/>
    <mergeCell ref="E272:G272"/>
    <mergeCell ref="K270:M270"/>
    <mergeCell ref="B253:D253"/>
    <mergeCell ref="H254:J254"/>
    <mergeCell ref="B259:D259"/>
    <mergeCell ref="E260:G260"/>
    <mergeCell ref="N260:P260"/>
    <mergeCell ref="B261:D261"/>
    <mergeCell ref="B255:D255"/>
    <mergeCell ref="E256:G256"/>
    <mergeCell ref="K256:M256"/>
    <mergeCell ref="Q256:S256"/>
    <mergeCell ref="B257:D257"/>
    <mergeCell ref="H258:J258"/>
    <mergeCell ref="H250:J250"/>
    <mergeCell ref="B251:D251"/>
    <mergeCell ref="E252:G252"/>
    <mergeCell ref="N252:P252"/>
    <mergeCell ref="B245:D245"/>
    <mergeCell ref="H246:J246"/>
    <mergeCell ref="B247:D247"/>
    <mergeCell ref="E248:G248"/>
    <mergeCell ref="K248:M248"/>
    <mergeCell ref="B249:D249"/>
    <mergeCell ref="Q240:S240"/>
    <mergeCell ref="B241:D241"/>
    <mergeCell ref="H242:J242"/>
    <mergeCell ref="B243:D243"/>
    <mergeCell ref="E244:G244"/>
    <mergeCell ref="N244:P244"/>
    <mergeCell ref="N236:P236"/>
    <mergeCell ref="B237:D237"/>
    <mergeCell ref="H238:J238"/>
    <mergeCell ref="B239:D239"/>
    <mergeCell ref="E240:G240"/>
    <mergeCell ref="K240:M240"/>
    <mergeCell ref="E232:G232"/>
    <mergeCell ref="K232:M232"/>
    <mergeCell ref="B233:D233"/>
    <mergeCell ref="H234:J234"/>
    <mergeCell ref="B235:D235"/>
    <mergeCell ref="E236:G236"/>
    <mergeCell ref="B227:D227"/>
    <mergeCell ref="E228:G228"/>
    <mergeCell ref="N228:P228"/>
    <mergeCell ref="B229:D229"/>
    <mergeCell ref="H230:J230"/>
    <mergeCell ref="B231:D231"/>
    <mergeCell ref="B223:D223"/>
    <mergeCell ref="E224:G224"/>
    <mergeCell ref="K224:M224"/>
    <mergeCell ref="Q224:S224"/>
    <mergeCell ref="B225:D225"/>
    <mergeCell ref="H226:J226"/>
    <mergeCell ref="H218:J218"/>
    <mergeCell ref="B219:D219"/>
    <mergeCell ref="E220:G220"/>
    <mergeCell ref="N220:P220"/>
    <mergeCell ref="B221:D221"/>
    <mergeCell ref="H222:J222"/>
    <mergeCell ref="B213:D213"/>
    <mergeCell ref="H214:J214"/>
    <mergeCell ref="B215:D215"/>
    <mergeCell ref="E216:G216"/>
    <mergeCell ref="K216:M216"/>
    <mergeCell ref="B217:D217"/>
    <mergeCell ref="L214:O214"/>
    <mergeCell ref="Q208:S208"/>
    <mergeCell ref="B209:D209"/>
    <mergeCell ref="H210:J210"/>
    <mergeCell ref="B211:D211"/>
    <mergeCell ref="E212:G212"/>
    <mergeCell ref="N212:P212"/>
    <mergeCell ref="N204:P204"/>
    <mergeCell ref="B205:D205"/>
    <mergeCell ref="H206:J206"/>
    <mergeCell ref="B207:D207"/>
    <mergeCell ref="E208:G208"/>
    <mergeCell ref="K208:M208"/>
    <mergeCell ref="E200:G200"/>
    <mergeCell ref="K200:M200"/>
    <mergeCell ref="B201:D201"/>
    <mergeCell ref="H202:J202"/>
    <mergeCell ref="B203:D203"/>
    <mergeCell ref="E204:G204"/>
    <mergeCell ref="B195:D195"/>
    <mergeCell ref="E196:G196"/>
    <mergeCell ref="N196:P196"/>
    <mergeCell ref="B197:D197"/>
    <mergeCell ref="H198:J198"/>
    <mergeCell ref="B199:D199"/>
    <mergeCell ref="B191:D191"/>
    <mergeCell ref="E192:G192"/>
    <mergeCell ref="K192:M192"/>
    <mergeCell ref="Q192:S192"/>
    <mergeCell ref="B193:D193"/>
    <mergeCell ref="H194:J194"/>
    <mergeCell ref="H186:J186"/>
    <mergeCell ref="B187:D187"/>
    <mergeCell ref="E188:G188"/>
    <mergeCell ref="N188:P188"/>
    <mergeCell ref="B189:D189"/>
    <mergeCell ref="H190:J190"/>
    <mergeCell ref="B181:D181"/>
    <mergeCell ref="H182:J182"/>
    <mergeCell ref="B183:D183"/>
    <mergeCell ref="E184:G184"/>
    <mergeCell ref="K184:M184"/>
    <mergeCell ref="B185:D185"/>
    <mergeCell ref="Q176:S176"/>
    <mergeCell ref="B177:D177"/>
    <mergeCell ref="H178:J178"/>
    <mergeCell ref="B179:D179"/>
    <mergeCell ref="E180:G180"/>
    <mergeCell ref="N180:P180"/>
    <mergeCell ref="E172:G172"/>
    <mergeCell ref="N172:P172"/>
    <mergeCell ref="B173:D173"/>
    <mergeCell ref="H174:J174"/>
    <mergeCell ref="B175:D175"/>
    <mergeCell ref="E176:G176"/>
    <mergeCell ref="K176:M176"/>
    <mergeCell ref="B167:D167"/>
    <mergeCell ref="E168:G168"/>
    <mergeCell ref="K168:M168"/>
    <mergeCell ref="B169:D169"/>
    <mergeCell ref="H170:J170"/>
    <mergeCell ref="B171:D171"/>
    <mergeCell ref="H162:J162"/>
    <mergeCell ref="B163:D163"/>
    <mergeCell ref="E164:G164"/>
    <mergeCell ref="N164:P164"/>
    <mergeCell ref="B165:D165"/>
    <mergeCell ref="H166:J166"/>
    <mergeCell ref="H158:J158"/>
    <mergeCell ref="B159:D159"/>
    <mergeCell ref="E160:G160"/>
    <mergeCell ref="K160:M160"/>
    <mergeCell ref="Q160:S160"/>
    <mergeCell ref="B161:D161"/>
    <mergeCell ref="B153:D153"/>
    <mergeCell ref="H154:J154"/>
    <mergeCell ref="B155:D155"/>
    <mergeCell ref="E156:G156"/>
    <mergeCell ref="N156:P156"/>
    <mergeCell ref="B157:D157"/>
    <mergeCell ref="E148:G148"/>
    <mergeCell ref="N148:P148"/>
    <mergeCell ref="B149:D149"/>
    <mergeCell ref="H150:J150"/>
    <mergeCell ref="B151:D151"/>
    <mergeCell ref="E152:G152"/>
    <mergeCell ref="K152:M152"/>
    <mergeCell ref="E144:G144"/>
    <mergeCell ref="K144:M144"/>
    <mergeCell ref="Q144:S144"/>
    <mergeCell ref="B145:D145"/>
    <mergeCell ref="H146:J146"/>
    <mergeCell ref="B147:D147"/>
    <mergeCell ref="B139:D139"/>
    <mergeCell ref="E140:G140"/>
    <mergeCell ref="N140:P140"/>
    <mergeCell ref="B141:D141"/>
    <mergeCell ref="H142:J142"/>
    <mergeCell ref="B143:D143"/>
    <mergeCell ref="N368:P368"/>
    <mergeCell ref="K358:M358"/>
    <mergeCell ref="B361:D361"/>
    <mergeCell ref="H134:J134"/>
    <mergeCell ref="B135:D135"/>
    <mergeCell ref="E136:G136"/>
    <mergeCell ref="K136:M136"/>
    <mergeCell ref="B137:D137"/>
    <mergeCell ref="H138:J138"/>
    <mergeCell ref="L134:O134"/>
    <mergeCell ref="B347:D347"/>
    <mergeCell ref="H348:J348"/>
    <mergeCell ref="K352:M352"/>
    <mergeCell ref="B349:D349"/>
    <mergeCell ref="B351:D351"/>
    <mergeCell ref="Q361:S361"/>
    <mergeCell ref="B355:D355"/>
    <mergeCell ref="B357:D357"/>
    <mergeCell ref="B359:D359"/>
    <mergeCell ref="E358:G358"/>
    <mergeCell ref="B330:D330"/>
    <mergeCell ref="K341:M341"/>
    <mergeCell ref="B345:D345"/>
    <mergeCell ref="E331:G331"/>
    <mergeCell ref="B332:D332"/>
    <mergeCell ref="K331:M331"/>
    <mergeCell ref="K343:M343"/>
    <mergeCell ref="B324:D324"/>
    <mergeCell ref="Q323:S323"/>
    <mergeCell ref="K325:M325"/>
    <mergeCell ref="B326:D326"/>
    <mergeCell ref="E327:G327"/>
    <mergeCell ref="B328:D328"/>
    <mergeCell ref="B318:D318"/>
    <mergeCell ref="E319:G319"/>
    <mergeCell ref="N334:P334"/>
    <mergeCell ref="B320:D320"/>
    <mergeCell ref="Q335:S335"/>
    <mergeCell ref="Q320:S320"/>
    <mergeCell ref="N319:P319"/>
    <mergeCell ref="H321:J321"/>
    <mergeCell ref="N321:P321"/>
    <mergeCell ref="B322:D322"/>
    <mergeCell ref="B314:D314"/>
    <mergeCell ref="E315:G315"/>
    <mergeCell ref="B316:D316"/>
    <mergeCell ref="H309:J309"/>
    <mergeCell ref="B310:D310"/>
    <mergeCell ref="E311:G311"/>
    <mergeCell ref="B312:D312"/>
    <mergeCell ref="B294:D294"/>
    <mergeCell ref="N299:P299"/>
    <mergeCell ref="E295:G295"/>
    <mergeCell ref="Q300:S300"/>
    <mergeCell ref="B296:D296"/>
    <mergeCell ref="H305:J305"/>
    <mergeCell ref="H301:J301"/>
    <mergeCell ref="B302:D302"/>
    <mergeCell ref="E303:G303"/>
    <mergeCell ref="B304:D304"/>
    <mergeCell ref="H424:J424"/>
    <mergeCell ref="H297:J297"/>
    <mergeCell ref="B298:D298"/>
    <mergeCell ref="Q303:S303"/>
    <mergeCell ref="E299:G299"/>
    <mergeCell ref="B300:D300"/>
    <mergeCell ref="B306:D306"/>
    <mergeCell ref="E307:G307"/>
    <mergeCell ref="B308:D308"/>
    <mergeCell ref="H313:J313"/>
    <mergeCell ref="H432:J432"/>
    <mergeCell ref="B433:D433"/>
    <mergeCell ref="E434:G434"/>
    <mergeCell ref="B435:D435"/>
    <mergeCell ref="H435:J435"/>
    <mergeCell ref="B429:D429"/>
    <mergeCell ref="E430:G430"/>
    <mergeCell ref="B431:D431"/>
    <mergeCell ref="B425:D425"/>
    <mergeCell ref="N425:P425"/>
    <mergeCell ref="E426:G426"/>
    <mergeCell ref="K426:M426"/>
    <mergeCell ref="B427:D427"/>
    <mergeCell ref="Q416:S416"/>
    <mergeCell ref="B419:D419"/>
    <mergeCell ref="K420:M420"/>
    <mergeCell ref="B421:D421"/>
    <mergeCell ref="E422:G422"/>
    <mergeCell ref="B423:D423"/>
    <mergeCell ref="N423:P423"/>
    <mergeCell ref="Q418:S418"/>
    <mergeCell ref="E414:G414"/>
    <mergeCell ref="B415:D415"/>
    <mergeCell ref="H416:J416"/>
    <mergeCell ref="B417:D417"/>
    <mergeCell ref="E418:G418"/>
    <mergeCell ref="N415:P415"/>
    <mergeCell ref="N417:P417"/>
    <mergeCell ref="B409:D409"/>
    <mergeCell ref="E410:G410"/>
    <mergeCell ref="B411:D411"/>
    <mergeCell ref="H412:J412"/>
    <mergeCell ref="B413:D413"/>
    <mergeCell ref="B401:D401"/>
    <mergeCell ref="E402:G402"/>
    <mergeCell ref="B403:D403"/>
    <mergeCell ref="B405:D405"/>
    <mergeCell ref="E406:G406"/>
    <mergeCell ref="B407:D407"/>
    <mergeCell ref="K396:M396"/>
    <mergeCell ref="B397:D397"/>
    <mergeCell ref="E398:G398"/>
    <mergeCell ref="N398:P398"/>
    <mergeCell ref="B399:D399"/>
    <mergeCell ref="H400:J400"/>
    <mergeCell ref="N402:P402"/>
    <mergeCell ref="N404:P404"/>
    <mergeCell ref="E390:G390"/>
    <mergeCell ref="B391:D391"/>
    <mergeCell ref="H392:J392"/>
    <mergeCell ref="B393:D393"/>
    <mergeCell ref="E394:G394"/>
    <mergeCell ref="B395:D395"/>
    <mergeCell ref="B385:D385"/>
    <mergeCell ref="E386:G386"/>
    <mergeCell ref="B387:D387"/>
    <mergeCell ref="N388:P388"/>
    <mergeCell ref="B389:D389"/>
    <mergeCell ref="B379:D379"/>
    <mergeCell ref="K380:M380"/>
    <mergeCell ref="B381:D381"/>
    <mergeCell ref="E382:G382"/>
    <mergeCell ref="B383:D383"/>
    <mergeCell ref="H384:J384"/>
    <mergeCell ref="B373:D373"/>
    <mergeCell ref="E374:G374"/>
    <mergeCell ref="R374:S374"/>
    <mergeCell ref="B375:D375"/>
    <mergeCell ref="H376:J376"/>
    <mergeCell ref="B377:D377"/>
    <mergeCell ref="I373:M373"/>
    <mergeCell ref="E378:G378"/>
    <mergeCell ref="E498:G498"/>
    <mergeCell ref="B499:D499"/>
    <mergeCell ref="H500:J500"/>
    <mergeCell ref="B501:D501"/>
    <mergeCell ref="E494:G494"/>
    <mergeCell ref="B485:D485"/>
    <mergeCell ref="B495:D495"/>
    <mergeCell ref="E486:G486"/>
    <mergeCell ref="B487:D487"/>
    <mergeCell ref="K495:M495"/>
    <mergeCell ref="B497:D497"/>
    <mergeCell ref="E490:G490"/>
    <mergeCell ref="B491:D491"/>
    <mergeCell ref="H492:J492"/>
    <mergeCell ref="B493:D493"/>
    <mergeCell ref="K488:M488"/>
    <mergeCell ref="B489:D489"/>
    <mergeCell ref="E482:G482"/>
    <mergeCell ref="B483:D483"/>
    <mergeCell ref="H484:J484"/>
    <mergeCell ref="H476:J476"/>
    <mergeCell ref="B477:D477"/>
    <mergeCell ref="E478:G478"/>
    <mergeCell ref="B479:D479"/>
    <mergeCell ref="H480:J480"/>
    <mergeCell ref="B481:D481"/>
    <mergeCell ref="B473:D473"/>
    <mergeCell ref="E474:G474"/>
    <mergeCell ref="B475:D475"/>
    <mergeCell ref="B467:D467"/>
    <mergeCell ref="H468:J468"/>
    <mergeCell ref="B469:D469"/>
    <mergeCell ref="E470:G470"/>
    <mergeCell ref="B471:D471"/>
    <mergeCell ref="E466:G466"/>
    <mergeCell ref="B453:D453"/>
    <mergeCell ref="E454:G454"/>
    <mergeCell ref="B455:D455"/>
    <mergeCell ref="B457:D457"/>
    <mergeCell ref="E458:G458"/>
    <mergeCell ref="B459:D459"/>
    <mergeCell ref="B465:D465"/>
    <mergeCell ref="H460:J460"/>
    <mergeCell ref="B461:D461"/>
    <mergeCell ref="B447:D447"/>
    <mergeCell ref="K448:M448"/>
    <mergeCell ref="B449:D449"/>
    <mergeCell ref="E450:G450"/>
    <mergeCell ref="B451:D451"/>
    <mergeCell ref="H452:J452"/>
    <mergeCell ref="B573:D573"/>
    <mergeCell ref="B441:D441"/>
    <mergeCell ref="K441:N441"/>
    <mergeCell ref="E442:G442"/>
    <mergeCell ref="B443:D443"/>
    <mergeCell ref="E568:G568"/>
    <mergeCell ref="H444:J444"/>
    <mergeCell ref="B445:D445"/>
    <mergeCell ref="E446:G446"/>
    <mergeCell ref="B571:D571"/>
    <mergeCell ref="H562:J562"/>
    <mergeCell ref="B563:D563"/>
    <mergeCell ref="E564:G564"/>
    <mergeCell ref="B565:D565"/>
    <mergeCell ref="B567:D567"/>
    <mergeCell ref="N558:P558"/>
    <mergeCell ref="B559:D559"/>
    <mergeCell ref="E560:G560"/>
    <mergeCell ref="B561:D561"/>
    <mergeCell ref="B569:D569"/>
    <mergeCell ref="H570:J570"/>
    <mergeCell ref="K566:M566"/>
    <mergeCell ref="K550:M550"/>
    <mergeCell ref="B551:D551"/>
    <mergeCell ref="E552:G552"/>
    <mergeCell ref="B553:D553"/>
    <mergeCell ref="H554:J554"/>
    <mergeCell ref="B555:D555"/>
    <mergeCell ref="E556:G556"/>
    <mergeCell ref="Q542:S542"/>
    <mergeCell ref="B543:D543"/>
    <mergeCell ref="B557:D557"/>
    <mergeCell ref="E544:G544"/>
    <mergeCell ref="B545:D545"/>
    <mergeCell ref="H546:J546"/>
    <mergeCell ref="B547:D547"/>
    <mergeCell ref="E548:G548"/>
    <mergeCell ref="B549:D549"/>
    <mergeCell ref="E536:G536"/>
    <mergeCell ref="B537:D537"/>
    <mergeCell ref="H538:J538"/>
    <mergeCell ref="B539:D539"/>
    <mergeCell ref="E540:G540"/>
    <mergeCell ref="B541:D541"/>
    <mergeCell ref="H530:J530"/>
    <mergeCell ref="B531:D531"/>
    <mergeCell ref="E532:G532"/>
    <mergeCell ref="B533:D533"/>
    <mergeCell ref="K534:M534"/>
    <mergeCell ref="B535:D535"/>
    <mergeCell ref="E524:G524"/>
    <mergeCell ref="B525:D525"/>
    <mergeCell ref="N526:P526"/>
    <mergeCell ref="B527:D527"/>
    <mergeCell ref="E528:G528"/>
    <mergeCell ref="B529:D529"/>
    <mergeCell ref="K518:M518"/>
    <mergeCell ref="B519:D519"/>
    <mergeCell ref="E520:G520"/>
    <mergeCell ref="B521:D521"/>
    <mergeCell ref="H522:J522"/>
    <mergeCell ref="B523:D523"/>
    <mergeCell ref="B511:D511"/>
    <mergeCell ref="K511:N511"/>
    <mergeCell ref="R511:S511"/>
    <mergeCell ref="E512:G512"/>
    <mergeCell ref="B513:D513"/>
    <mergeCell ref="B647:D647"/>
    <mergeCell ref="H514:J514"/>
    <mergeCell ref="B515:D515"/>
    <mergeCell ref="E516:G516"/>
    <mergeCell ref="B517:D517"/>
    <mergeCell ref="Q643:S643"/>
    <mergeCell ref="N644:P644"/>
    <mergeCell ref="B645:D645"/>
    <mergeCell ref="E646:G646"/>
    <mergeCell ref="Q646:S646"/>
    <mergeCell ref="Q653:S653"/>
    <mergeCell ref="H652:J652"/>
    <mergeCell ref="H648:J648"/>
    <mergeCell ref="B649:D649"/>
    <mergeCell ref="B641:D641"/>
    <mergeCell ref="E642:G642"/>
    <mergeCell ref="N642:P642"/>
    <mergeCell ref="E650:G650"/>
    <mergeCell ref="N652:P652"/>
    <mergeCell ref="B651:D651"/>
    <mergeCell ref="B643:D643"/>
    <mergeCell ref="K636:M636"/>
    <mergeCell ref="B637:D637"/>
    <mergeCell ref="E638:G638"/>
    <mergeCell ref="B639:D639"/>
    <mergeCell ref="N639:P639"/>
    <mergeCell ref="H640:J640"/>
    <mergeCell ref="E630:G630"/>
    <mergeCell ref="B631:D631"/>
    <mergeCell ref="H632:J632"/>
    <mergeCell ref="B633:D633"/>
    <mergeCell ref="E634:G634"/>
    <mergeCell ref="B635:D635"/>
    <mergeCell ref="H624:J624"/>
    <mergeCell ref="B625:D625"/>
    <mergeCell ref="E626:G626"/>
    <mergeCell ref="B627:D627"/>
    <mergeCell ref="N628:P628"/>
    <mergeCell ref="B629:D629"/>
    <mergeCell ref="K613:N613"/>
    <mergeCell ref="E614:G614"/>
    <mergeCell ref="K620:M620"/>
    <mergeCell ref="B621:D621"/>
    <mergeCell ref="E622:G622"/>
    <mergeCell ref="B623:D623"/>
    <mergeCell ref="B615:D615"/>
    <mergeCell ref="H616:J616"/>
    <mergeCell ref="B617:D617"/>
    <mergeCell ref="E618:G618"/>
    <mergeCell ref="B619:D619"/>
    <mergeCell ref="B613:D613"/>
    <mergeCell ref="Q611:S611"/>
    <mergeCell ref="H606:J606"/>
    <mergeCell ref="B607:D607"/>
    <mergeCell ref="Q607:S607"/>
    <mergeCell ref="E608:G608"/>
    <mergeCell ref="B609:D609"/>
    <mergeCell ref="H610:J610"/>
    <mergeCell ref="N610:P610"/>
    <mergeCell ref="B601:D601"/>
    <mergeCell ref="B603:D603"/>
    <mergeCell ref="N603:P603"/>
    <mergeCell ref="E604:G604"/>
    <mergeCell ref="Q604:S604"/>
    <mergeCell ref="B605:D605"/>
    <mergeCell ref="N605:P605"/>
    <mergeCell ref="Q587:S587"/>
    <mergeCell ref="E588:G588"/>
    <mergeCell ref="B589:D589"/>
    <mergeCell ref="H590:J590"/>
    <mergeCell ref="B591:D591"/>
    <mergeCell ref="E592:G592"/>
    <mergeCell ref="B681:D681"/>
    <mergeCell ref="H682:J682"/>
    <mergeCell ref="B578:D578"/>
    <mergeCell ref="R578:S578"/>
    <mergeCell ref="E579:G579"/>
    <mergeCell ref="B580:D580"/>
    <mergeCell ref="H581:J581"/>
    <mergeCell ref="B582:D582"/>
    <mergeCell ref="E583:G583"/>
    <mergeCell ref="B675:D675"/>
    <mergeCell ref="H678:J678"/>
    <mergeCell ref="B679:D679"/>
    <mergeCell ref="E680:G680"/>
    <mergeCell ref="B668:D668"/>
    <mergeCell ref="H669:J669"/>
    <mergeCell ref="B670:D670"/>
    <mergeCell ref="E671:G671"/>
    <mergeCell ref="B672:D672"/>
    <mergeCell ref="K665:M665"/>
    <mergeCell ref="B666:D666"/>
    <mergeCell ref="E676:G676"/>
    <mergeCell ref="B584:D584"/>
    <mergeCell ref="H585:J585"/>
    <mergeCell ref="B677:D677"/>
    <mergeCell ref="H598:J598"/>
    <mergeCell ref="B599:D599"/>
    <mergeCell ref="E600:G600"/>
    <mergeCell ref="K600:M600"/>
    <mergeCell ref="N585:P585"/>
    <mergeCell ref="B587:D587"/>
    <mergeCell ref="B593:D593"/>
    <mergeCell ref="K671:M671"/>
    <mergeCell ref="K594:M594"/>
    <mergeCell ref="B595:D595"/>
    <mergeCell ref="E596:G596"/>
    <mergeCell ref="B597:D597"/>
    <mergeCell ref="E663:G663"/>
    <mergeCell ref="B664:D664"/>
    <mergeCell ref="Q677:S677"/>
    <mergeCell ref="N684:P684"/>
    <mergeCell ref="N686:P686"/>
    <mergeCell ref="Q685:S685"/>
    <mergeCell ref="B658:D658"/>
    <mergeCell ref="E659:G659"/>
    <mergeCell ref="B660:D660"/>
    <mergeCell ref="H661:J661"/>
    <mergeCell ref="B662:D662"/>
    <mergeCell ref="E667:G667"/>
    <mergeCell ref="N673:P673"/>
    <mergeCell ref="N675:P675"/>
    <mergeCell ref="Q674:S674"/>
    <mergeCell ref="Q569:S569"/>
    <mergeCell ref="Q572:S572"/>
    <mergeCell ref="N571:P571"/>
    <mergeCell ref="N573:P573"/>
    <mergeCell ref="Q575:S575"/>
    <mergeCell ref="Q584:S584"/>
    <mergeCell ref="N583:P583"/>
    <mergeCell ref="N370:P370"/>
    <mergeCell ref="Q369:S369"/>
    <mergeCell ref="Q403:S403"/>
    <mergeCell ref="Q406:S406"/>
    <mergeCell ref="Q688:S688"/>
    <mergeCell ref="N482:P482"/>
    <mergeCell ref="N484:P484"/>
    <mergeCell ref="Q483:S483"/>
    <mergeCell ref="Q486:S486"/>
    <mergeCell ref="Q471:S471"/>
    <mergeCell ref="Q372:S372"/>
    <mergeCell ref="B363:D363"/>
    <mergeCell ref="E362:G362"/>
    <mergeCell ref="H364:J364"/>
    <mergeCell ref="H368:J368"/>
    <mergeCell ref="E366:G366"/>
    <mergeCell ref="B365:D365"/>
    <mergeCell ref="B367:D367"/>
    <mergeCell ref="N362:P362"/>
    <mergeCell ref="Q364:S364"/>
    <mergeCell ref="E354:G354"/>
    <mergeCell ref="E350:G350"/>
    <mergeCell ref="B353:D353"/>
    <mergeCell ref="Q348:S348"/>
    <mergeCell ref="H356:J356"/>
    <mergeCell ref="N344:P344"/>
    <mergeCell ref="K345:M345"/>
    <mergeCell ref="N347:P347"/>
    <mergeCell ref="N349:P349"/>
    <mergeCell ref="E346:G346"/>
    <mergeCell ref="F1:Q1"/>
    <mergeCell ref="F2:Q2"/>
    <mergeCell ref="F3:Q3"/>
    <mergeCell ref="Q346:S346"/>
    <mergeCell ref="N301:P301"/>
    <mergeCell ref="H317:J317"/>
    <mergeCell ref="N336:P336"/>
    <mergeCell ref="E323:G323"/>
    <mergeCell ref="Q338:S338"/>
    <mergeCell ref="H329:J329"/>
  </mergeCells>
  <printOptions horizontalCentered="1"/>
  <pageMargins left="0" right="0" top="0" bottom="0" header="0" footer="0"/>
  <pageSetup horizontalDpi="600" verticalDpi="600" orientation="portrait" paperSize="9" scale="83" r:id="rId1"/>
  <rowBreaks count="7" manualBreakCount="7">
    <brk id="67" max="255" man="1"/>
    <brk id="133" max="255" man="1"/>
    <brk id="213" max="255" man="1"/>
    <brk id="292" max="255" man="1"/>
    <brk id="439" max="255" man="1"/>
    <brk id="509" max="255" man="1"/>
    <brk id="5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V47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7.00390625" style="4" customWidth="1"/>
    <col min="2" max="2" width="14.140625" style="4" customWidth="1"/>
    <col min="3" max="3" width="14.421875" style="4" customWidth="1"/>
    <col min="4" max="4" width="19.28125" style="4" customWidth="1"/>
    <col min="5" max="5" width="16.00390625" style="4" customWidth="1"/>
    <col min="6" max="6" width="19.00390625" style="4" customWidth="1"/>
    <col min="7" max="7" width="12.140625" style="4" customWidth="1"/>
    <col min="8" max="8" width="11.28125" style="4" customWidth="1"/>
    <col min="9" max="16384" width="9.140625" style="4" customWidth="1"/>
  </cols>
  <sheetData>
    <row r="1" spans="1:256" ht="1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12.7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8" s="70" customFormat="1" ht="15">
      <c r="A3" s="75" t="s">
        <v>200</v>
      </c>
      <c r="B3" s="75" t="s">
        <v>201</v>
      </c>
      <c r="C3" s="75" t="s">
        <v>202</v>
      </c>
      <c r="D3" s="93" t="s">
        <v>203</v>
      </c>
      <c r="E3" s="75" t="s">
        <v>204</v>
      </c>
      <c r="F3" s="93" t="s">
        <v>205</v>
      </c>
      <c r="G3" s="93" t="s">
        <v>206</v>
      </c>
      <c r="H3" s="93" t="s">
        <v>207</v>
      </c>
    </row>
    <row r="4" spans="1:8" s="70" customFormat="1" ht="15">
      <c r="A4" s="71" t="s">
        <v>208</v>
      </c>
      <c r="B4" s="72"/>
      <c r="C4" s="72"/>
      <c r="D4" s="73"/>
      <c r="F4" s="74"/>
      <c r="G4" s="74"/>
      <c r="H4" s="74"/>
    </row>
    <row r="5" spans="1:8" s="70" customFormat="1" ht="15">
      <c r="A5" s="75" t="s">
        <v>209</v>
      </c>
      <c r="B5" s="76"/>
      <c r="C5" s="72"/>
      <c r="D5" s="73"/>
      <c r="F5" s="74"/>
      <c r="G5" s="74"/>
      <c r="H5" s="74"/>
    </row>
    <row r="6" spans="1:8" s="70" customFormat="1" ht="15">
      <c r="A6" s="75" t="s">
        <v>210</v>
      </c>
      <c r="B6" s="72"/>
      <c r="C6" s="72"/>
      <c r="D6" s="73"/>
      <c r="F6" s="74"/>
      <c r="G6" s="74"/>
      <c r="H6" s="74"/>
    </row>
    <row r="7" spans="1:8" s="70" customFormat="1" ht="15">
      <c r="A7" s="75" t="s">
        <v>211</v>
      </c>
      <c r="B7" s="72"/>
      <c r="C7" s="72"/>
      <c r="D7" s="73"/>
      <c r="F7" s="74"/>
      <c r="G7" s="74"/>
      <c r="H7" s="74"/>
    </row>
    <row r="8" spans="1:8" s="70" customFormat="1" ht="15">
      <c r="A8" s="75" t="s">
        <v>212</v>
      </c>
      <c r="B8" s="72"/>
      <c r="C8" s="72"/>
      <c r="D8" s="73"/>
      <c r="F8" s="74"/>
      <c r="G8" s="74"/>
      <c r="H8" s="74"/>
    </row>
    <row r="9" spans="1:8" s="72" customFormat="1" ht="15">
      <c r="A9" s="75" t="s">
        <v>4</v>
      </c>
      <c r="B9" s="75" t="s">
        <v>213</v>
      </c>
      <c r="C9" s="75" t="s">
        <v>214</v>
      </c>
      <c r="D9" s="93" t="s">
        <v>5</v>
      </c>
      <c r="F9" s="73"/>
      <c r="G9" s="73"/>
      <c r="H9" s="73"/>
    </row>
    <row r="10" spans="1:4" ht="12.75">
      <c r="A10" s="4">
        <v>1</v>
      </c>
      <c r="B10" s="4" t="str">
        <f>IF(Paigutus!C5="","",Paigutus!C5)</f>
        <v>Vellner</v>
      </c>
      <c r="C10" s="4" t="str">
        <f>IF(Paigutus!B5="","",Paigutus!B5)</f>
        <v>Liisi</v>
      </c>
      <c r="D10" s="4">
        <f>IF(Paigutus!E5="","",Paigutus!E5)</f>
        <v>1405</v>
      </c>
    </row>
    <row r="11" spans="1:4" ht="12.75">
      <c r="A11" s="4">
        <v>2</v>
      </c>
      <c r="B11" s="4" t="str">
        <f>IF(Paigutus!C6="","",Paigutus!C6)</f>
        <v>Vellner</v>
      </c>
      <c r="C11" s="4" t="str">
        <f>IF(Paigutus!B6="","",Paigutus!B6)</f>
        <v>Allar</v>
      </c>
      <c r="D11" s="4">
        <f>IF(Paigutus!E6="","",Paigutus!E6)</f>
        <v>2515</v>
      </c>
    </row>
    <row r="12" spans="1:4" ht="12.75">
      <c r="A12" s="4">
        <v>3</v>
      </c>
      <c r="B12" s="4" t="str">
        <f>IF(Paigutus!C7="","",Paigutus!C7)</f>
        <v>Põder</v>
      </c>
      <c r="C12" s="4" t="str">
        <f>IF(Paigutus!B7="","",Paigutus!B7)</f>
        <v>Kuido</v>
      </c>
      <c r="D12" s="4">
        <f>IF(Paigutus!E7="","",Paigutus!E7)</f>
        <v>1175</v>
      </c>
    </row>
    <row r="13" spans="1:4" ht="12.75">
      <c r="A13" s="4">
        <v>4</v>
      </c>
      <c r="B13" s="4" t="str">
        <f>IF(Paigutus!C8="","",Paigutus!C8)</f>
        <v>Salla</v>
      </c>
      <c r="C13" s="4" t="str">
        <f>IF(Paigutus!B8="","",Paigutus!B8)</f>
        <v>Allan</v>
      </c>
      <c r="D13" s="4">
        <f>IF(Paigutus!E8="","",Paigutus!E8)</f>
        <v>7445</v>
      </c>
    </row>
    <row r="14" spans="1:4" ht="12.75">
      <c r="A14" s="4">
        <v>5</v>
      </c>
      <c r="B14" s="4" t="str">
        <f>IF(Paigutus!C9="","",Paigutus!C9)</f>
        <v>Teras</v>
      </c>
      <c r="C14" s="4" t="str">
        <f>IF(Paigutus!B9="","",Paigutus!B9)</f>
        <v>Timo</v>
      </c>
      <c r="D14" s="4">
        <f>IF(Paigutus!E9="","",Paigutus!E9)</f>
        <v>1350</v>
      </c>
    </row>
    <row r="15" spans="1:4" ht="12.75">
      <c r="A15" s="4">
        <v>6</v>
      </c>
      <c r="B15" s="4" t="str">
        <f>IF(Paigutus!C10="","",Paigutus!C10)</f>
        <v>Somer</v>
      </c>
      <c r="C15" s="4" t="str">
        <f>IF(Paigutus!B10="","",Paigutus!B10)</f>
        <v>Andres</v>
      </c>
      <c r="D15" s="4">
        <f>IF(Paigutus!E10="","",Paigutus!E10)</f>
        <v>263</v>
      </c>
    </row>
    <row r="16" spans="1:4" ht="12.75">
      <c r="A16" s="4">
        <v>7</v>
      </c>
      <c r="B16" s="4" t="str">
        <f>IF(Paigutus!C11="","",Paigutus!C11)</f>
        <v>Raidmets</v>
      </c>
      <c r="C16" s="4" t="str">
        <f>IF(Paigutus!B11="","",Paigutus!B11)</f>
        <v>Taavi</v>
      </c>
      <c r="D16" s="4">
        <f>IF(Paigutus!E11="","",Paigutus!E11)</f>
        <v>254</v>
      </c>
    </row>
    <row r="17" spans="1:4" ht="12.75">
      <c r="A17" s="4">
        <v>8</v>
      </c>
      <c r="C17" s="4" t="str">
        <f>IF(Paigutus!B12="","",Paigutus!B12)</f>
        <v>Kai</v>
      </c>
      <c r="D17" s="4">
        <f>IF(Paigutus!E12="","",Paigutus!E12)</f>
        <v>91</v>
      </c>
    </row>
    <row r="18" spans="1:4" ht="12.75">
      <c r="A18" s="4">
        <v>9</v>
      </c>
      <c r="B18" s="4" t="str">
        <f>IF(Paigutus!C13="","",Paigutus!C13)</f>
        <v>Välja</v>
      </c>
      <c r="C18" s="4" t="str">
        <f>IF(Paigutus!B13="","",Paigutus!B13)</f>
        <v>Aimar</v>
      </c>
      <c r="D18" s="4">
        <f>IF(Paigutus!E13="","",Paigutus!E13)</f>
        <v>7760</v>
      </c>
    </row>
    <row r="19" spans="1:4" ht="12.75">
      <c r="A19" s="4">
        <v>10</v>
      </c>
      <c r="B19" s="4" t="str">
        <f>IF(Paigutus!C14="","",Paigutus!C14)</f>
        <v>Sinisalu</v>
      </c>
      <c r="C19" s="4" t="str">
        <f>IF(Paigutus!B14="","",Paigutus!B14)</f>
        <v>Urmas</v>
      </c>
      <c r="D19" s="4">
        <f>IF(Paigutus!E14="","",Paigutus!E14)</f>
        <v>8178</v>
      </c>
    </row>
    <row r="20" spans="1:4" ht="12.75">
      <c r="A20" s="4">
        <v>11</v>
      </c>
      <c r="B20" s="4" t="str">
        <f>IF(Paigutus!C15="","",Paigutus!C15)</f>
        <v>Hanson</v>
      </c>
      <c r="C20" s="4" t="str">
        <f>IF(Paigutus!B15="","",Paigutus!B15)</f>
        <v>Katrin-riina</v>
      </c>
      <c r="D20" s="4">
        <f>IF(Paigutus!E15="","",Paigutus!E15)</f>
        <v>8238</v>
      </c>
    </row>
    <row r="21" spans="1:4" ht="12.75">
      <c r="A21" s="4">
        <v>12</v>
      </c>
      <c r="B21" s="4" t="str">
        <f>IF(Paigutus!C16="","",Paigutus!C16)</f>
        <v>Rybachok</v>
      </c>
      <c r="C21" s="4" t="str">
        <f>IF(Paigutus!B16="","",Paigutus!B16)</f>
        <v>Vladyslav</v>
      </c>
      <c r="D21" s="4">
        <f>IF(Paigutus!E16="","",Paigutus!E16)</f>
        <v>10100</v>
      </c>
    </row>
    <row r="22" spans="1:4" ht="12.75">
      <c r="A22" s="4">
        <v>13</v>
      </c>
      <c r="B22" s="4" t="str">
        <f>IF(Paigutus!C17="","",Paigutus!C17)</f>
        <v>Kruusement</v>
      </c>
      <c r="C22" s="4" t="str">
        <f>IF(Paigutus!B17="","",Paigutus!B17)</f>
        <v>Heino</v>
      </c>
      <c r="D22" s="4">
        <f>IF(Paigutus!E17="","",Paigutus!E17)</f>
        <v>186</v>
      </c>
    </row>
    <row r="23" spans="1:4" ht="12.75">
      <c r="A23" s="4">
        <v>14</v>
      </c>
      <c r="B23" s="4" t="str">
        <f>IF(Paigutus!C18="","",Paigutus!C18)</f>
        <v>Ristissaar</v>
      </c>
      <c r="C23" s="4" t="str">
        <f>IF(Paigutus!B18="","",Paigutus!B18)</f>
        <v>Veiko</v>
      </c>
      <c r="D23" s="4">
        <f>IF(Paigutus!E18="","",Paigutus!E18)</f>
        <v>1227</v>
      </c>
    </row>
    <row r="24" spans="1:4" ht="12.75">
      <c r="A24" s="4">
        <v>15</v>
      </c>
      <c r="B24" s="4" t="str">
        <f>IF(Paigutus!C19="","",Paigutus!C19)</f>
        <v>Korsen</v>
      </c>
      <c r="C24" s="4" t="str">
        <f>IF(Paigutus!B19="","",Paigutus!B19)</f>
        <v>Imre</v>
      </c>
      <c r="D24" s="4">
        <f>IF(Paigutus!E19="","",Paigutus!E19)</f>
        <v>441</v>
      </c>
    </row>
    <row r="25" spans="1:4" ht="12.75">
      <c r="A25" s="4">
        <v>16</v>
      </c>
      <c r="B25" s="4" t="str">
        <f>IF(Paigutus!C20="","",Paigutus!C20)</f>
        <v>Virkunen</v>
      </c>
      <c r="C25" s="4" t="str">
        <f>IF(Paigutus!B20="","",Paigutus!B20)</f>
        <v>Eduard</v>
      </c>
      <c r="D25" s="4">
        <f>IF(Paigutus!E20="","",Paigutus!E20)</f>
        <v>4859</v>
      </c>
    </row>
    <row r="26" spans="1:4" ht="12.75">
      <c r="A26" s="4">
        <v>17</v>
      </c>
      <c r="B26" s="4" t="str">
        <f>IF(Paigutus!C21="","",Paigutus!C21)</f>
        <v>Reinsalu</v>
      </c>
      <c r="C26" s="4" t="str">
        <f>IF(Paigutus!B21="","",Paigutus!B21)</f>
        <v>Keit</v>
      </c>
      <c r="D26" s="4">
        <f>IF(Paigutus!E21="","",Paigutus!E21)</f>
        <v>3446</v>
      </c>
    </row>
    <row r="27" spans="1:4" ht="12.75">
      <c r="A27" s="4">
        <v>18</v>
      </c>
      <c r="B27" s="4" t="str">
        <f>IF(Paigutus!C22="","",Paigutus!C22)</f>
        <v>Maltizov</v>
      </c>
      <c r="C27" s="4" t="str">
        <f>IF(Paigutus!B22="","",Paigutus!B22)</f>
        <v>Grigori</v>
      </c>
      <c r="D27" s="4">
        <f>IF(Paigutus!E22="","",Paigutus!E22)</f>
        <v>6120</v>
      </c>
    </row>
    <row r="28" spans="1:4" ht="12.75">
      <c r="A28" s="4">
        <v>19</v>
      </c>
      <c r="B28" s="4" t="str">
        <f>IF(Paigutus!C23="","",Paigutus!C23)</f>
        <v>Lokotar</v>
      </c>
      <c r="C28" s="4" t="str">
        <f>IF(Paigutus!B23="","",Paigutus!B23)</f>
        <v>Jaanus</v>
      </c>
      <c r="D28" s="4">
        <f>IF(Paigutus!E23="","",Paigutus!E23)</f>
        <v>4679</v>
      </c>
    </row>
    <row r="29" spans="1:4" ht="12.75">
      <c r="A29" s="4">
        <v>20</v>
      </c>
      <c r="B29" s="4" t="str">
        <f>IF(Paigutus!C24="","",Paigutus!C24)</f>
        <v>Nüüd</v>
      </c>
      <c r="C29" s="4" t="str">
        <f>IF(Paigutus!B24="","",Paigutus!B24)</f>
        <v>Väino</v>
      </c>
      <c r="D29" s="4">
        <f>IF(Paigutus!E24="","",Paigutus!E24)</f>
        <v>2660</v>
      </c>
    </row>
    <row r="30" spans="1:4" ht="12.75">
      <c r="A30" s="4">
        <v>21</v>
      </c>
      <c r="B30" s="4" t="str">
        <f>IF(Paigutus!C25="","",Paigutus!C25)</f>
        <v>Vaarpu</v>
      </c>
      <c r="C30" s="4" t="str">
        <f>IF(Paigutus!B25="","",Paigutus!B25)</f>
        <v>Mart</v>
      </c>
      <c r="D30" s="4">
        <f>IF(Paigutus!E25="","",Paigutus!E25)</f>
        <v>8662</v>
      </c>
    </row>
    <row r="31" spans="1:4" ht="12.75">
      <c r="A31" s="4">
        <v>22</v>
      </c>
      <c r="B31" s="4" t="str">
        <f>IF(Paigutus!C26="","",Paigutus!C26)</f>
        <v>Ulla</v>
      </c>
      <c r="C31" s="4" t="str">
        <f>IF(Paigutus!B26="","",Paigutus!B26)</f>
        <v>Lauri</v>
      </c>
      <c r="D31" s="4">
        <f>IF(Paigutus!E26="","",Paigutus!E26)</f>
        <v>9686</v>
      </c>
    </row>
    <row r="32" spans="1:4" ht="12.75">
      <c r="A32" s="4">
        <v>23</v>
      </c>
      <c r="B32" s="4" t="str">
        <f>IF(Paigutus!C27="","",Paigutus!C27)</f>
        <v>Kalda</v>
      </c>
      <c r="C32" s="4" t="str">
        <f>IF(Paigutus!B27="","",Paigutus!B27)</f>
        <v>Kalju</v>
      </c>
      <c r="D32" s="4">
        <f>IF(Paigutus!E27="","",Paigutus!E27)</f>
        <v>346</v>
      </c>
    </row>
    <row r="33" spans="1:4" ht="12.75">
      <c r="A33" s="4">
        <v>24</v>
      </c>
      <c r="B33" s="4" t="str">
        <f>IF(Paigutus!C28="","",Paigutus!C28)</f>
        <v>Kuuspalu</v>
      </c>
      <c r="C33" s="4" t="str">
        <f>IF(Paigutus!B28="","",Paigutus!B28)</f>
        <v>Kalle</v>
      </c>
      <c r="D33" s="4">
        <f>IF(Paigutus!E28="","",Paigutus!E28)</f>
        <v>7299</v>
      </c>
    </row>
    <row r="34" spans="1:4" ht="12.75">
      <c r="A34" s="4">
        <v>25</v>
      </c>
      <c r="B34" s="4" t="str">
        <f>IF(Paigutus!C29="","",Paigutus!C29)</f>
        <v>Raid</v>
      </c>
      <c r="C34" s="4" t="str">
        <f>IF(Paigutus!B29="","",Paigutus!B29)</f>
        <v>Ain</v>
      </c>
      <c r="D34" s="4">
        <f>IF(Paigutus!E29="","",Paigutus!E29)</f>
        <v>7472</v>
      </c>
    </row>
    <row r="35" spans="1:4" ht="12.75">
      <c r="A35" s="4">
        <v>26</v>
      </c>
      <c r="B35" s="4" t="str">
        <f>IF(Paigutus!C30="","",Paigutus!C30)</f>
        <v>Ristissaar</v>
      </c>
      <c r="C35" s="4" t="str">
        <f>IF(Paigutus!B30="","",Paigutus!B30)</f>
        <v>Reino</v>
      </c>
      <c r="D35" s="4">
        <f>IF(Paigutus!E30="","",Paigutus!E30)</f>
        <v>1228</v>
      </c>
    </row>
    <row r="36" spans="1:4" ht="12.75">
      <c r="A36" s="4">
        <v>27</v>
      </c>
      <c r="B36" s="4" t="str">
        <f>IF(Paigutus!C31="","",Paigutus!C31)</f>
        <v>Ollmann</v>
      </c>
      <c r="C36" s="4" t="str">
        <f>IF(Paigutus!B31="","",Paigutus!B31)</f>
        <v>Oliver</v>
      </c>
      <c r="D36" s="4">
        <f>IF(Paigutus!E31="","",Paigutus!E31)</f>
        <v>6277</v>
      </c>
    </row>
    <row r="37" spans="1:4" ht="12.75">
      <c r="A37" s="4">
        <v>28</v>
      </c>
      <c r="B37" s="4" t="str">
        <f>IF(Paigutus!C32="","",Paigutus!C32)</f>
        <v>Lampe</v>
      </c>
      <c r="C37" s="4" t="str">
        <f>IF(Paigutus!B32="","",Paigutus!B32)</f>
        <v>Andres</v>
      </c>
      <c r="D37" s="4">
        <f>IF(Paigutus!E32="","",Paigutus!E32)</f>
        <v>4823</v>
      </c>
    </row>
    <row r="38" spans="1:4" ht="12.75">
      <c r="A38" s="4">
        <v>29</v>
      </c>
      <c r="B38" s="4" t="str">
        <f>IF(Paigutus!C33="","",Paigutus!C33)</f>
        <v>Oviir</v>
      </c>
      <c r="C38" s="4" t="str">
        <f>IF(Paigutus!B33="","",Paigutus!B33)</f>
        <v>Alvar</v>
      </c>
      <c r="D38" s="4">
        <f>IF(Paigutus!E33="","",Paigutus!E33)</f>
        <v>394</v>
      </c>
    </row>
    <row r="39" spans="1:4" ht="12.75">
      <c r="A39" s="4">
        <v>30</v>
      </c>
      <c r="B39" s="4" t="str">
        <f>IF(Paigutus!C34="","",Paigutus!C34)</f>
        <v>Kotka</v>
      </c>
      <c r="C39" s="4" t="str">
        <f>IF(Paigutus!B34="","",Paigutus!B34)</f>
        <v>Marika</v>
      </c>
      <c r="D39" s="4">
        <f>IF(Paigutus!E34="","",Paigutus!E34)</f>
        <v>2101</v>
      </c>
    </row>
    <row r="40" spans="1:4" ht="12.75">
      <c r="A40" s="4">
        <v>31</v>
      </c>
      <c r="B40" s="4" t="str">
        <f>IF(Paigutus!C35="","",Paigutus!C35)</f>
        <v>Toomla</v>
      </c>
      <c r="C40" s="4" t="str">
        <f>IF(Paigutus!B35="","",Paigutus!B35)</f>
        <v>Sten</v>
      </c>
      <c r="D40" s="4">
        <f>IF(Paigutus!E35="","",Paigutus!E35)</f>
        <v>919</v>
      </c>
    </row>
    <row r="41" spans="1:4" ht="12.75">
      <c r="A41" s="4">
        <v>32</v>
      </c>
      <c r="B41" s="4" t="str">
        <f>IF(Paigutus!C36="","",Paigutus!C36)</f>
        <v>Vaher</v>
      </c>
      <c r="C41" s="4" t="str">
        <f>IF(Paigutus!B36="","",Paigutus!B36)</f>
        <v>Vootele</v>
      </c>
      <c r="D41" s="4">
        <f>IF(Paigutus!E36="","",Paigutus!E36)</f>
        <v>7352</v>
      </c>
    </row>
    <row r="42" spans="1:4" ht="12.75">
      <c r="A42" s="4">
        <v>33</v>
      </c>
      <c r="B42" s="4" t="str">
        <f>IF(Paigutus!C37="","",Paigutus!C37)</f>
        <v>Kallais</v>
      </c>
      <c r="C42" s="4" t="str">
        <f>IF(Paigutus!B37="","",Paigutus!B37)</f>
        <v>Ats</v>
      </c>
      <c r="D42" s="4">
        <f>IF(Paigutus!E37="","",Paigutus!E37)</f>
        <v>8051</v>
      </c>
    </row>
    <row r="43" spans="1:4" ht="12.75">
      <c r="A43" s="4">
        <v>34</v>
      </c>
      <c r="B43" s="4" t="str">
        <f>IF(Paigutus!C38="","",Paigutus!C38)</f>
        <v>Nasir</v>
      </c>
      <c r="C43" s="4" t="str">
        <f>IF(Paigutus!B38="","",Paigutus!B38)</f>
        <v>Kalju</v>
      </c>
      <c r="D43" s="4">
        <f>IF(Paigutus!E38="","",Paigutus!E38)</f>
        <v>347</v>
      </c>
    </row>
    <row r="44" spans="1:4" ht="12.75">
      <c r="A44" s="4">
        <v>35</v>
      </c>
      <c r="B44" s="4" t="str">
        <f>IF(Paigutus!C39="","",Paigutus!C39)</f>
        <v>Rommot</v>
      </c>
      <c r="C44" s="4" t="str">
        <f>IF(Paigutus!B39="","",Paigutus!B39)</f>
        <v>Raigo</v>
      </c>
      <c r="D44" s="4">
        <f>IF(Paigutus!E39="","",Paigutus!E39)</f>
        <v>7194</v>
      </c>
    </row>
    <row r="45" spans="1:4" ht="12.75">
      <c r="A45" s="4">
        <v>36</v>
      </c>
      <c r="B45" s="4" t="str">
        <f>IF(Paigutus!C40="","",Paigutus!C40)</f>
        <v>Ridal</v>
      </c>
      <c r="C45" s="4" t="str">
        <f>IF(Paigutus!B40="","",Paigutus!B40)</f>
        <v>Uno</v>
      </c>
      <c r="D45" s="4">
        <f>IF(Paigutus!E40="","",Paigutus!E40)</f>
        <v>9607</v>
      </c>
    </row>
    <row r="46" spans="1:4" ht="12.75">
      <c r="A46" s="4">
        <v>37</v>
      </c>
      <c r="B46" s="4" t="str">
        <f>IF(Paigutus!C41="","",Paigutus!C41)</f>
        <v>Sool</v>
      </c>
      <c r="C46" s="4" t="str">
        <f>IF(Paigutus!B41="","",Paigutus!B41)</f>
        <v>Heikki</v>
      </c>
      <c r="D46" s="4">
        <f>IF(Paigutus!E41="","",Paigutus!E41)</f>
        <v>1166</v>
      </c>
    </row>
    <row r="47" spans="1:4" ht="12.75">
      <c r="A47" s="4">
        <v>38</v>
      </c>
      <c r="B47" s="4" t="str">
        <f>IF(Paigutus!C42="","",Paigutus!C42)</f>
        <v>Kummel</v>
      </c>
      <c r="C47" s="4" t="str">
        <f>IF(Paigutus!B42="","",Paigutus!B42)</f>
        <v>Piret</v>
      </c>
      <c r="D47" s="4">
        <f>IF(Paigutus!E42="","",Paigutus!E42)</f>
        <v>8087</v>
      </c>
    </row>
    <row r="48" spans="1:4" ht="12.75">
      <c r="A48" s="4">
        <v>39</v>
      </c>
      <c r="B48" s="4" t="str">
        <f>IF(Paigutus!C43="","",Paigutus!C43)</f>
        <v>Miku</v>
      </c>
      <c r="C48" s="4" t="str">
        <f>IF(Paigutus!B43="","",Paigutus!B43)</f>
        <v>Taavi</v>
      </c>
      <c r="D48" s="4">
        <f>IF(Paigutus!E43="","",Paigutus!E43)</f>
        <v>8281</v>
      </c>
    </row>
    <row r="49" spans="1:4" ht="12.75">
      <c r="A49" s="4">
        <v>40</v>
      </c>
      <c r="B49" s="4" t="str">
        <f>IF(Paigutus!C44="","",Paigutus!C44)</f>
        <v>Rahuoja</v>
      </c>
      <c r="C49" s="4" t="str">
        <f>IF(Paigutus!B44="","",Paigutus!B44)</f>
        <v>Alex</v>
      </c>
      <c r="D49" s="4">
        <f>IF(Paigutus!E44="","",Paigutus!E44)</f>
        <v>9464</v>
      </c>
    </row>
    <row r="50" spans="1:4" ht="12.75">
      <c r="A50" s="4">
        <v>41</v>
      </c>
      <c r="B50" s="4" t="str">
        <f>IF(Paigutus!C45="","",Paigutus!C45)</f>
        <v>Merigan</v>
      </c>
      <c r="C50" s="4" t="str">
        <f>IF(Paigutus!B45="","",Paigutus!B45)</f>
        <v>Arvi</v>
      </c>
      <c r="D50" s="4">
        <f>IF(Paigutus!E45="","",Paigutus!E45)</f>
        <v>8207</v>
      </c>
    </row>
    <row r="51" spans="1:4" ht="12.75">
      <c r="A51" s="4">
        <v>42</v>
      </c>
      <c r="B51" s="4" t="str">
        <f>IF(Paigutus!C46="","",Paigutus!C46)</f>
        <v>Kozintsev</v>
      </c>
      <c r="C51" s="4" t="str">
        <f>IF(Paigutus!B46="","",Paigutus!B46)</f>
        <v>Enrico</v>
      </c>
      <c r="D51" s="4">
        <f>IF(Paigutus!E46="","",Paigutus!E46)</f>
        <v>9926</v>
      </c>
    </row>
    <row r="52" spans="1:4" ht="12.75">
      <c r="A52" s="4">
        <v>43</v>
      </c>
      <c r="B52" s="4" t="str">
        <f>IF(Paigutus!C47="","",Paigutus!C47)</f>
        <v>Ernits</v>
      </c>
      <c r="C52" s="4" t="str">
        <f>IF(Paigutus!B47="","",Paigutus!B47)</f>
        <v>Kristi</v>
      </c>
      <c r="D52" s="4">
        <f>IF(Paigutus!E47="","",Paigutus!E47)</f>
        <v>1407</v>
      </c>
    </row>
    <row r="53" spans="1:4" ht="12.75">
      <c r="A53" s="4">
        <v>44</v>
      </c>
      <c r="B53" s="4" t="str">
        <f>IF(Paigutus!C48="","",Paigutus!C48)</f>
        <v>Mõek</v>
      </c>
      <c r="C53" s="4" t="str">
        <f>IF(Paigutus!B48="","",Paigutus!B48)</f>
        <v>Veljo</v>
      </c>
      <c r="D53" s="4">
        <f>IF(Paigutus!E48="","",Paigutus!E48)</f>
        <v>8945</v>
      </c>
    </row>
    <row r="54" spans="1:4" ht="12.75">
      <c r="A54" s="4">
        <v>45</v>
      </c>
      <c r="B54" s="4" t="str">
        <f>IF(Paigutus!C49="","",Paigutus!C49)</f>
        <v>Rosin</v>
      </c>
      <c r="C54" s="4" t="str">
        <f>IF(Paigutus!B49="","",Paigutus!B49)</f>
        <v>Raino</v>
      </c>
      <c r="D54" s="4">
        <f>IF(Paigutus!E49="","",Paigutus!E49)</f>
        <v>9207</v>
      </c>
    </row>
    <row r="55" spans="1:4" ht="12.75">
      <c r="A55" s="4">
        <v>46</v>
      </c>
      <c r="B55" s="4" t="str">
        <f>IF(Paigutus!C50="","",Paigutus!C50)</f>
        <v>Hansar</v>
      </c>
      <c r="C55" s="4" t="str">
        <f>IF(Paigutus!B50="","",Paigutus!B50)</f>
        <v>Toomas</v>
      </c>
      <c r="D55" s="4">
        <f>IF(Paigutus!E50="","",Paigutus!E50)</f>
        <v>336</v>
      </c>
    </row>
    <row r="56" spans="1:4" ht="12.75">
      <c r="A56" s="4">
        <v>47</v>
      </c>
      <c r="B56" s="4" t="str">
        <f>IF(Paigutus!C51="","",Paigutus!C51)</f>
        <v>Kullerkupp</v>
      </c>
      <c r="C56" s="4" t="str">
        <f>IF(Paigutus!B51="","",Paigutus!B51)</f>
        <v>Reet</v>
      </c>
      <c r="D56" s="4">
        <f>IF(Paigutus!E51="","",Paigutus!E51)</f>
        <v>2821</v>
      </c>
    </row>
    <row r="57" spans="1:4" ht="12.75">
      <c r="A57" s="4">
        <v>48</v>
      </c>
      <c r="B57" s="4" t="str">
        <f>IF(Paigutus!C52="","",Paigutus!C52)</f>
        <v>Hansar</v>
      </c>
      <c r="C57" s="4" t="str">
        <f>IF(Paigutus!B52="","",Paigutus!B52)</f>
        <v>Tõnu</v>
      </c>
      <c r="D57" s="4">
        <f>IF(Paigutus!E52="","",Paigutus!E52)</f>
        <v>1684</v>
      </c>
    </row>
    <row r="58" spans="1:4" ht="12.75">
      <c r="A58" s="4">
        <v>49</v>
      </c>
      <c r="B58" s="4" t="str">
        <f>IF(Paigutus!C53="","",Paigutus!C53)</f>
        <v>Pill</v>
      </c>
      <c r="C58" s="4" t="str">
        <f>IF(Paigutus!B53="","",Paigutus!B53)</f>
        <v>Peeter</v>
      </c>
      <c r="D58" s="4">
        <f>IF(Paigutus!E53="","",Paigutus!E53)</f>
        <v>8417</v>
      </c>
    </row>
    <row r="59" spans="1:4" ht="12.75">
      <c r="A59" s="4">
        <v>50</v>
      </c>
      <c r="B59" s="4" t="str">
        <f>IF(Paigutus!C54="","",Paigutus!C54)</f>
        <v>Merigan</v>
      </c>
      <c r="C59" s="4" t="str">
        <f>IF(Paigutus!B54="","",Paigutus!B54)</f>
        <v>Margo</v>
      </c>
      <c r="D59" s="4">
        <f>IF(Paigutus!E54="","",Paigutus!E54)</f>
        <v>8072</v>
      </c>
    </row>
    <row r="60" spans="1:4" ht="12.75">
      <c r="A60" s="4">
        <v>51</v>
      </c>
      <c r="B60" s="4" t="str">
        <f>IF(Paigutus!C55="","",Paigutus!C55)</f>
        <v>Kukk</v>
      </c>
      <c r="C60" s="4" t="str">
        <f>IF(Paigutus!B55="","",Paigutus!B55)</f>
        <v>Celly</v>
      </c>
      <c r="D60" s="4">
        <f>IF(Paigutus!E55="","",Paigutus!E55)</f>
        <v>9350</v>
      </c>
    </row>
    <row r="61" spans="1:4" ht="12.75">
      <c r="A61" s="4">
        <v>52</v>
      </c>
      <c r="B61" s="4" t="str">
        <f>IF(Paigutus!C56="","",Paigutus!C56)</f>
        <v>Türk</v>
      </c>
      <c r="C61" s="4" t="str">
        <f>IF(Paigutus!B56="","",Paigutus!B56)</f>
        <v>Mati</v>
      </c>
      <c r="D61" s="4">
        <f>IF(Paigutus!E56="","",Paigutus!E56)</f>
        <v>7710</v>
      </c>
    </row>
    <row r="62" spans="1:4" ht="12.75">
      <c r="A62" s="4">
        <v>53</v>
      </c>
      <c r="B62" s="4" t="str">
        <f>IF(Paigutus!C57="","",Paigutus!C57)</f>
        <v>Kuldkepp</v>
      </c>
      <c r="C62" s="4" t="str">
        <f>IF(Paigutus!B57="","",Paigutus!B57)</f>
        <v>Aili</v>
      </c>
      <c r="D62" s="4">
        <f>IF(Paigutus!E57="","",Paigutus!E57)</f>
        <v>1295</v>
      </c>
    </row>
    <row r="63" spans="1:4" ht="12.75">
      <c r="A63" s="4">
        <v>54</v>
      </c>
      <c r="B63" s="4" t="str">
        <f>IF(Paigutus!C58="","",Paigutus!C58)</f>
        <v>Zubjuk</v>
      </c>
      <c r="C63" s="4" t="str">
        <f>IF(Paigutus!B58="","",Paigutus!B58)</f>
        <v>Aleksandr</v>
      </c>
      <c r="D63" s="4">
        <f>IF(Paigutus!E58="","",Paigutus!E58)</f>
        <v>8033</v>
      </c>
    </row>
    <row r="64" spans="1:4" ht="12.75">
      <c r="A64" s="4">
        <v>55</v>
      </c>
      <c r="B64" s="4" t="str">
        <f>IF(Paigutus!C59="","",Paigutus!C59)</f>
        <v>Vahter</v>
      </c>
      <c r="C64" s="4" t="str">
        <f>IF(Paigutus!B59="","",Paigutus!B59)</f>
        <v>Ellen</v>
      </c>
      <c r="D64" s="4">
        <f>IF(Paigutus!E59="","",Paigutus!E59)</f>
        <v>10322</v>
      </c>
    </row>
    <row r="65" spans="1:4" ht="12.75">
      <c r="A65" s="4">
        <v>56</v>
      </c>
      <c r="B65" s="4" t="str">
        <f>IF(Paigutus!C60="","",Paigutus!C60)</f>
        <v>Lissovenko</v>
      </c>
      <c r="C65" s="4" t="str">
        <f>IF(Paigutus!B60="","",Paigutus!B60)</f>
        <v>Vesta</v>
      </c>
      <c r="D65" s="4">
        <f>IF(Paigutus!E60="","",Paigutus!E60)</f>
        <v>2750</v>
      </c>
    </row>
    <row r="66" spans="1:4" ht="12.75">
      <c r="A66" s="4">
        <v>57</v>
      </c>
      <c r="B66" s="4" t="str">
        <f>IF(Paigutus!C61="","",Paigutus!C61)</f>
        <v>Gussarov</v>
      </c>
      <c r="C66" s="4" t="str">
        <f>IF(Paigutus!B61="","",Paigutus!B61)</f>
        <v>Oleg</v>
      </c>
      <c r="D66" s="4">
        <f>IF(Paigutus!E61="","",Paigutus!E61)</f>
        <v>8718</v>
      </c>
    </row>
    <row r="67" spans="1:4" ht="12.75">
      <c r="A67" s="4">
        <v>58</v>
      </c>
      <c r="B67" s="4" t="str">
        <f>IF(Paigutus!C62="","",Paigutus!C62)</f>
        <v>Kiik</v>
      </c>
      <c r="C67" s="4" t="str">
        <f>IF(Paigutus!B62="","",Paigutus!B62)</f>
        <v>Ivar</v>
      </c>
      <c r="D67" s="4">
        <f>IF(Paigutus!E62="","",Paigutus!E62)</f>
        <v>9632</v>
      </c>
    </row>
    <row r="68" spans="1:4" ht="12.75">
      <c r="A68" s="4">
        <v>59</v>
      </c>
      <c r="B68" s="4" t="str">
        <f>IF(Paigutus!C63="","",Paigutus!C63)</f>
        <v>Hansar</v>
      </c>
      <c r="C68" s="4" t="str">
        <f>IF(Paigutus!B63="","",Paigutus!B63)</f>
        <v>Heiki</v>
      </c>
      <c r="D68" s="4">
        <f>IF(Paigutus!E63="","",Paigutus!E63)</f>
        <v>299</v>
      </c>
    </row>
    <row r="69" spans="1:4" ht="12.75">
      <c r="A69" s="4">
        <v>60</v>
      </c>
      <c r="B69" s="4" t="str">
        <f>IF(Paigutus!C64="","",Paigutus!C64)</f>
        <v>Roots</v>
      </c>
      <c r="C69" s="4" t="str">
        <f>IF(Paigutus!B64="","",Paigutus!B64)</f>
        <v>Raivo</v>
      </c>
      <c r="D69" s="4">
        <f>IF(Paigutus!E64="","",Paigutus!E64)</f>
        <v>3451</v>
      </c>
    </row>
    <row r="70" spans="1:4" ht="12.75">
      <c r="A70" s="4">
        <v>61</v>
      </c>
      <c r="B70" s="4" t="str">
        <f>IF(Paigutus!C65="","",Paigutus!C65)</f>
        <v>Zapunov</v>
      </c>
      <c r="C70" s="4" t="str">
        <f>IF(Paigutus!B65="","",Paigutus!B65)</f>
        <v>Anatoli</v>
      </c>
      <c r="D70" s="4">
        <f>IF(Paigutus!E65="","",Paigutus!E65)</f>
        <v>10639</v>
      </c>
    </row>
    <row r="71" spans="1:4" ht="12.75">
      <c r="A71" s="4">
        <v>62</v>
      </c>
      <c r="B71" s="4" t="str">
        <f>IF(Paigutus!C66="","",Paigutus!C66)</f>
        <v>All</v>
      </c>
      <c r="C71" s="4" t="str">
        <f>IF(Paigutus!B66="","",Paigutus!B66)</f>
        <v>Tarmo</v>
      </c>
      <c r="D71" s="4">
        <f>IF(Paigutus!E66="","",Paigutus!E66)</f>
        <v>9687</v>
      </c>
    </row>
    <row r="72" spans="1:4" ht="12.75">
      <c r="A72" s="4">
        <v>63</v>
      </c>
      <c r="B72" s="4" t="str">
        <f>IF(Paigutus!C67="","",Paigutus!C67)</f>
        <v>Lukas</v>
      </c>
      <c r="C72" s="4" t="str">
        <f>IF(Paigutus!B67="","",Paigutus!B67)</f>
        <v>Neverly</v>
      </c>
      <c r="D72" s="4">
        <f>IF(Paigutus!E67="","",Paigutus!E67)</f>
        <v>8887</v>
      </c>
    </row>
    <row r="73" spans="1:4" ht="12.75">
      <c r="A73" s="4">
        <v>64</v>
      </c>
      <c r="B73" s="4" t="str">
        <f>IF(Paigutus!C68="","",Paigutus!C68)</f>
        <v>Hansar</v>
      </c>
      <c r="C73" s="4" t="str">
        <f>IF(Paigutus!B68="","",Paigutus!B68)</f>
        <v>Joosep</v>
      </c>
      <c r="D73" s="4">
        <f>IF(Paigutus!E68="","",Paigutus!E68)</f>
        <v>2100</v>
      </c>
    </row>
    <row r="74" spans="1:4" ht="12.75">
      <c r="A74" s="4">
        <v>65</v>
      </c>
      <c r="B74" s="4" t="str">
        <f>IF(Paigutus!C69="","",Paigutus!C69)</f>
        <v>Hiius</v>
      </c>
      <c r="C74" s="4" t="str">
        <f>IF(Paigutus!B69="","",Paigutus!B69)</f>
        <v>Egle</v>
      </c>
      <c r="D74" s="4">
        <f>IF(Paigutus!E69="","",Paigutus!E69)</f>
        <v>10266</v>
      </c>
    </row>
    <row r="75" spans="1:4" ht="12.75">
      <c r="A75" s="4">
        <v>66</v>
      </c>
      <c r="B75" s="4" t="str">
        <f>IF(Paigutus!C70="","",Paigutus!C70)</f>
        <v>Soo</v>
      </c>
      <c r="C75" s="4" t="str">
        <f>IF(Paigutus!B70="","",Paigutus!B70)</f>
        <v>Aivar</v>
      </c>
      <c r="D75" s="4">
        <f>IF(Paigutus!E70="","",Paigutus!E70)</f>
        <v>10411</v>
      </c>
    </row>
    <row r="76" spans="1:4" ht="12.75">
      <c r="A76" s="4">
        <v>67</v>
      </c>
      <c r="B76" s="4" t="str">
        <f>IF(Paigutus!C71="","",Paigutus!C71)</f>
        <v>Aleknavicius</v>
      </c>
      <c r="C76" s="4" t="str">
        <f>IF(Paigutus!B71="","",Paigutus!B71)</f>
        <v>Kestutis</v>
      </c>
      <c r="D76" s="4">
        <f>IF(Paigutus!E71="","",Paigutus!E71)</f>
        <v>8098</v>
      </c>
    </row>
    <row r="77" spans="1:4" ht="12.75">
      <c r="A77" s="4">
        <v>68</v>
      </c>
      <c r="B77" s="4" t="str">
        <f>IF(Paigutus!C72="","",Paigutus!C72)</f>
        <v>Vender</v>
      </c>
      <c r="C77" s="4" t="str">
        <f>IF(Paigutus!B72="","",Paigutus!B72)</f>
        <v>Urmas</v>
      </c>
      <c r="D77" s="4">
        <f>IF(Paigutus!E72="","",Paigutus!E72)</f>
        <v>8979</v>
      </c>
    </row>
    <row r="78" spans="1:4" ht="12.75">
      <c r="A78" s="4">
        <v>69</v>
      </c>
      <c r="B78" s="4" t="str">
        <f>IF(Paigutus!C73="","",Paigutus!C73)</f>
        <v>Vaarpu</v>
      </c>
      <c r="C78" s="4" t="str">
        <f>IF(Paigutus!B73="","",Paigutus!B73)</f>
        <v>Aleks</v>
      </c>
      <c r="D78" s="4">
        <f>IF(Paigutus!E73="","",Paigutus!E73)</f>
        <v>10644</v>
      </c>
    </row>
    <row r="79" spans="1:4" ht="12.75">
      <c r="A79" s="4">
        <v>70</v>
      </c>
      <c r="B79" s="4" t="str">
        <f>IF(Paigutus!C74="","",Paigutus!C74)</f>
        <v>Hanson</v>
      </c>
      <c r="C79" s="4" t="str">
        <f>IF(Paigutus!B74="","",Paigutus!B74)</f>
        <v>Alexandra-olivia</v>
      </c>
      <c r="D79" s="4">
        <f>IF(Paigutus!E74="","",Paigutus!E74)</f>
        <v>9436</v>
      </c>
    </row>
    <row r="80" spans="1:4" ht="12.75">
      <c r="A80" s="4">
        <v>71</v>
      </c>
      <c r="B80" s="4" t="str">
        <f>IF(Paigutus!C75="","",Paigutus!C75)</f>
        <v>Ollmann</v>
      </c>
      <c r="C80" s="4" t="str">
        <f>IF(Paigutus!B75="","",Paigutus!B75)</f>
        <v>Johann</v>
      </c>
      <c r="D80" s="4">
        <f>IF(Paigutus!E75="","",Paigutus!E75)</f>
        <v>9943</v>
      </c>
    </row>
    <row r="81" spans="1:4" ht="12.75">
      <c r="A81" s="4">
        <v>72</v>
      </c>
      <c r="B81" s="4" t="str">
        <f>IF(Paigutus!C76="","",Paigutus!C76)</f>
        <v>Mälksoo</v>
      </c>
      <c r="C81" s="4" t="str">
        <f>IF(Paigutus!B76="","",Paigutus!B76)</f>
        <v>Anneli</v>
      </c>
      <c r="D81" s="4">
        <f>IF(Paigutus!E76="","",Paigutus!E76)</f>
        <v>10265</v>
      </c>
    </row>
    <row r="82" spans="1:4" ht="12.75">
      <c r="A82" s="4">
        <v>73</v>
      </c>
      <c r="B82" s="4" t="str">
        <f>IF(Paigutus!C77="","",Paigutus!C77)</f>
        <v>Hanson</v>
      </c>
      <c r="C82" s="4" t="str">
        <f>IF(Paigutus!B77="","",Paigutus!B77)</f>
        <v>Anna maria</v>
      </c>
      <c r="D82" s="4">
        <f>IF(Paigutus!E77="","",Paigutus!E77)</f>
        <v>10071</v>
      </c>
    </row>
    <row r="83" spans="1:4" ht="12.75">
      <c r="A83" s="4">
        <v>74</v>
      </c>
      <c r="B83" s="4" t="str">
        <f>IF(Paigutus!C78="","",Paigutus!C78)</f>
        <v>Lill</v>
      </c>
      <c r="C83" s="4" t="str">
        <f>IF(Paigutus!B78="","",Paigutus!B78)</f>
        <v>Larissa</v>
      </c>
      <c r="D83" s="4">
        <f>IF(Paigutus!E78="","",Paigutus!E78)</f>
        <v>10658</v>
      </c>
    </row>
    <row r="84" spans="1:4" ht="12.75">
      <c r="A84" s="4">
        <v>75</v>
      </c>
      <c r="B84" s="4" t="str">
        <f>IF(Paigutus!C79="","",Paigutus!C79)</f>
        <v>Koitla</v>
      </c>
      <c r="C84" s="4" t="str">
        <f>IF(Paigutus!B79="","",Paigutus!B79)</f>
        <v>Taivo</v>
      </c>
      <c r="D84" s="4">
        <f>IF(Paigutus!E79="","",Paigutus!E79)</f>
        <v>8740</v>
      </c>
    </row>
    <row r="85" spans="1:4" ht="12.75">
      <c r="A85" s="4">
        <v>76</v>
      </c>
      <c r="B85" s="4" t="str">
        <f>IF(Paigutus!C80="","",Paigutus!C80)</f>
        <v>Taevas</v>
      </c>
      <c r="C85" s="4" t="str">
        <f>IF(Paigutus!B80="","",Paigutus!B80)</f>
        <v>Raul</v>
      </c>
      <c r="D85" s="4">
        <f>IF(Paigutus!E80="","",Paigutus!E80)</f>
        <v>10409</v>
      </c>
    </row>
    <row r="86" spans="1:4" ht="12.75">
      <c r="A86" s="4">
        <v>77</v>
      </c>
      <c r="B86" s="4" t="str">
        <f>IF(Paigutus!C81="","",Paigutus!C81)</f>
        <v>Vinnal</v>
      </c>
      <c r="C86" s="4" t="str">
        <f>IF(Paigutus!B81="","",Paigutus!B81)</f>
        <v>Rene</v>
      </c>
      <c r="D86" s="4">
        <f>IF(Paigutus!E81="","",Paigutus!E81)</f>
        <v>10408</v>
      </c>
    </row>
    <row r="87" spans="1:4" ht="12.75">
      <c r="A87" s="4">
        <v>78</v>
      </c>
      <c r="B87" s="4" t="str">
        <f>IF(Paigutus!C82="","",Paigutus!C82)</f>
        <v>Esko</v>
      </c>
      <c r="C87" s="4" t="str">
        <f>IF(Paigutus!B82="","",Paigutus!B82)</f>
        <v>Siim</v>
      </c>
      <c r="D87" s="4">
        <f>IF(Paigutus!E82="","",Paigutus!E82)</f>
        <v>10669</v>
      </c>
    </row>
    <row r="88" spans="1:4" ht="12.75">
      <c r="A88" s="4">
        <v>79</v>
      </c>
      <c r="B88" s="4" t="str">
        <f>IF(Paigutus!C83="","",Paigutus!C83)</f>
        <v>Kerno</v>
      </c>
      <c r="C88" s="4" t="str">
        <f>IF(Paigutus!B83="","",Paigutus!B83)</f>
        <v>Kristo</v>
      </c>
      <c r="D88" s="4">
        <f>IF(Paigutus!E83="","",Paigutus!E83)</f>
        <v>9455</v>
      </c>
    </row>
    <row r="89" spans="1:4" ht="12.75">
      <c r="A89" s="4">
        <v>80</v>
      </c>
      <c r="B89" s="4" t="str">
        <f>IF(Paigutus!C84="","",Paigutus!C84)</f>
        <v>Lill</v>
      </c>
      <c r="C89" s="4" t="str">
        <f>IF(Paigutus!B84="","",Paigutus!B84)</f>
        <v>Jako</v>
      </c>
      <c r="D89" s="4">
        <f>IF(Paigutus!E84="","",Paigutus!E84)</f>
        <v>10412</v>
      </c>
    </row>
    <row r="90" spans="1:4" ht="12.75">
      <c r="A90" s="4">
        <v>81</v>
      </c>
      <c r="B90" s="4" t="str">
        <f>IF(Paigutus!C85="","",Paigutus!C85)</f>
        <v>Ponnin</v>
      </c>
      <c r="C90" s="4" t="str">
        <f>IF(Paigutus!B85="","",Paigutus!B85)</f>
        <v>Sara</v>
      </c>
      <c r="D90" s="4">
        <f>IF(Paigutus!E85="","",Paigutus!E85)</f>
      </c>
    </row>
    <row r="91" spans="1:4" ht="12.75">
      <c r="A91" s="4">
        <v>82</v>
      </c>
      <c r="B91" s="4" t="str">
        <f>IF(Paigutus!C86="","",Paigutus!C86)</f>
        <v>Vinnal</v>
      </c>
      <c r="C91" s="4" t="str">
        <f>IF(Paigutus!B86="","",Paigutus!B86)</f>
        <v>Mirtel</v>
      </c>
      <c r="D91" s="4">
        <f>IF(Paigutus!E86="","",Paigutus!E86)</f>
      </c>
    </row>
    <row r="92" spans="1:4" ht="12.75">
      <c r="A92" s="4">
        <v>83</v>
      </c>
      <c r="B92" s="4" t="str">
        <f>IF(Paigutus!C87="","",Paigutus!C87)</f>
        <v>Bye</v>
      </c>
      <c r="C92" s="4" t="str">
        <f>IF(Paigutus!B87="","",Paigutus!B87)</f>
        <v>Bye</v>
      </c>
      <c r="D92" s="4">
        <f>IF(Paigutus!E87="","",Paigutus!E87)</f>
        <v>0</v>
      </c>
    </row>
    <row r="93" spans="1:4" ht="12.75">
      <c r="A93" s="4">
        <v>84</v>
      </c>
      <c r="B93" s="4" t="str">
        <f>IF(Paigutus!C88="","",Paigutus!C88)</f>
        <v>Bye</v>
      </c>
      <c r="C93" s="4" t="str">
        <f>IF(Paigutus!B88="","",Paigutus!B88)</f>
        <v>Bye</v>
      </c>
      <c r="D93" s="4">
        <f>IF(Paigutus!E88="","",Paigutus!E88)</f>
        <v>0</v>
      </c>
    </row>
    <row r="94" spans="1:4" ht="12.75">
      <c r="A94" s="4">
        <v>85</v>
      </c>
      <c r="B94" s="4" t="str">
        <f>IF(Paigutus!C89="","",Paigutus!C89)</f>
        <v>Bye</v>
      </c>
      <c r="C94" s="4" t="str">
        <f>IF(Paigutus!B89="","",Paigutus!B89)</f>
        <v>Bye</v>
      </c>
      <c r="D94" s="4">
        <f>IF(Paigutus!E89="","",Paigutus!E89)</f>
        <v>0</v>
      </c>
    </row>
    <row r="95" spans="1:4" ht="12.75">
      <c r="A95" s="4">
        <v>86</v>
      </c>
      <c r="B95" s="4" t="str">
        <f>IF(Paigutus!C90="","",Paigutus!C90)</f>
        <v>Bye</v>
      </c>
      <c r="C95" s="4" t="str">
        <f>IF(Paigutus!B90="","",Paigutus!B90)</f>
        <v>Bye</v>
      </c>
      <c r="D95" s="4">
        <f>IF(Paigutus!E90="","",Paigutus!E90)</f>
        <v>0</v>
      </c>
    </row>
    <row r="96" spans="1:4" ht="12.75">
      <c r="A96" s="4">
        <v>87</v>
      </c>
      <c r="B96" s="4" t="str">
        <f>IF(Paigutus!C91="","",Paigutus!C91)</f>
        <v>Bye</v>
      </c>
      <c r="C96" s="4" t="str">
        <f>IF(Paigutus!B91="","",Paigutus!B91)</f>
        <v>Bye</v>
      </c>
      <c r="D96" s="4">
        <f>IF(Paigutus!E91="","",Paigutus!E91)</f>
        <v>0</v>
      </c>
    </row>
    <row r="97" spans="1:4" ht="12.75">
      <c r="A97" s="4">
        <v>88</v>
      </c>
      <c r="B97" s="4" t="str">
        <f>IF(Paigutus!C92="","",Paigutus!C92)</f>
        <v>Bye</v>
      </c>
      <c r="C97" s="4" t="str">
        <f>IF(Paigutus!B92="","",Paigutus!B92)</f>
        <v>Bye</v>
      </c>
      <c r="D97" s="4">
        <f>IF(Paigutus!E92="","",Paigutus!E92)</f>
        <v>0</v>
      </c>
    </row>
    <row r="98" spans="1:4" ht="12.75">
      <c r="A98" s="4">
        <v>89</v>
      </c>
      <c r="B98" s="4" t="str">
        <f>IF(Paigutus!C93="","",Paigutus!C93)</f>
        <v>Bye</v>
      </c>
      <c r="C98" s="4" t="str">
        <f>IF(Paigutus!B93="","",Paigutus!B93)</f>
        <v>Bye</v>
      </c>
      <c r="D98" s="4">
        <f>IF(Paigutus!E93="","",Paigutus!E93)</f>
        <v>0</v>
      </c>
    </row>
    <row r="99" spans="1:4" ht="12.75">
      <c r="A99" s="4">
        <v>90</v>
      </c>
      <c r="B99" s="4" t="str">
        <f>IF(Paigutus!C94="","",Paigutus!C94)</f>
        <v>Bye</v>
      </c>
      <c r="C99" s="4" t="str">
        <f>IF(Paigutus!B94="","",Paigutus!B94)</f>
        <v>Bye</v>
      </c>
      <c r="D99" s="4">
        <f>IF(Paigutus!E94="","",Paigutus!E94)</f>
        <v>0</v>
      </c>
    </row>
    <row r="100" spans="1:4" ht="12.75">
      <c r="A100" s="4">
        <v>91</v>
      </c>
      <c r="B100" s="4" t="str">
        <f>IF(Paigutus!C95="","",Paigutus!C95)</f>
        <v>Bye</v>
      </c>
      <c r="C100" s="4" t="str">
        <f>IF(Paigutus!B95="","",Paigutus!B95)</f>
        <v>Bye</v>
      </c>
      <c r="D100" s="4">
        <f>IF(Paigutus!E95="","",Paigutus!E95)</f>
        <v>0</v>
      </c>
    </row>
    <row r="101" spans="1:4" ht="12.75">
      <c r="A101" s="4">
        <v>92</v>
      </c>
      <c r="B101" s="4" t="str">
        <f>IF(Paigutus!C96="","",Paigutus!C96)</f>
        <v>Bye</v>
      </c>
      <c r="C101" s="4" t="str">
        <f>IF(Paigutus!B96="","",Paigutus!B96)</f>
        <v>Bye</v>
      </c>
      <c r="D101" s="4">
        <f>IF(Paigutus!E96="","",Paigutus!E96)</f>
        <v>0</v>
      </c>
    </row>
    <row r="102" spans="1:4" ht="12.75">
      <c r="A102" s="4">
        <v>93</v>
      </c>
      <c r="B102" s="4" t="str">
        <f>IF(Paigutus!C97="","",Paigutus!C97)</f>
        <v>Bye</v>
      </c>
      <c r="C102" s="4" t="str">
        <f>IF(Paigutus!B97="","",Paigutus!B97)</f>
        <v>Bye</v>
      </c>
      <c r="D102" s="4">
        <f>IF(Paigutus!E97="","",Paigutus!E97)</f>
        <v>0</v>
      </c>
    </row>
    <row r="103" spans="1:4" ht="12.75">
      <c r="A103" s="4">
        <v>94</v>
      </c>
      <c r="B103" s="4" t="str">
        <f>IF(Paigutus!C98="","",Paigutus!C98)</f>
        <v>Bye</v>
      </c>
      <c r="C103" s="4" t="str">
        <f>IF(Paigutus!B98="","",Paigutus!B98)</f>
        <v>Bye</v>
      </c>
      <c r="D103" s="4">
        <f>IF(Paigutus!E98="","",Paigutus!E98)</f>
        <v>0</v>
      </c>
    </row>
    <row r="104" spans="1:4" ht="12.75">
      <c r="A104" s="4">
        <v>95</v>
      </c>
      <c r="B104" s="4" t="str">
        <f>IF(Paigutus!C99="","",Paigutus!C99)</f>
        <v>Bye</v>
      </c>
      <c r="C104" s="4" t="str">
        <f>IF(Paigutus!B99="","",Paigutus!B99)</f>
        <v>Bye</v>
      </c>
      <c r="D104" s="4">
        <f>IF(Paigutus!E99="","",Paigutus!E99)</f>
        <v>0</v>
      </c>
    </row>
    <row r="105" spans="1:4" ht="12.75">
      <c r="A105" s="4">
        <v>96</v>
      </c>
      <c r="B105" s="4" t="str">
        <f>IF(Paigutus!C100="","",Paigutus!C100)</f>
        <v>Bye</v>
      </c>
      <c r="C105" s="4" t="str">
        <f>IF(Paigutus!B100="","",Paigutus!B100)</f>
        <v>Bye</v>
      </c>
      <c r="D105" s="4">
        <f>IF(Paigutus!E100="","",Paigutus!E100)</f>
        <v>0</v>
      </c>
    </row>
    <row r="106" spans="1:8" s="70" customFormat="1" ht="15">
      <c r="A106" s="75" t="s">
        <v>215</v>
      </c>
      <c r="B106" s="75" t="s">
        <v>216</v>
      </c>
      <c r="C106" s="75" t="s">
        <v>217</v>
      </c>
      <c r="D106" s="93" t="s">
        <v>218</v>
      </c>
      <c r="E106" s="75" t="s">
        <v>219</v>
      </c>
      <c r="F106" s="93" t="s">
        <v>220</v>
      </c>
      <c r="G106" s="93" t="s">
        <v>221</v>
      </c>
      <c r="H106" s="93" t="s">
        <v>222</v>
      </c>
    </row>
    <row r="107" spans="1:7" ht="12.75">
      <c r="A107" s="4">
        <v>201</v>
      </c>
      <c r="C107" s="4">
        <f>IF(D107="","",VLOOKUP(D107,Paigutus!$D:$F,3,FALSE))</f>
        <v>64</v>
      </c>
      <c r="D107" s="4" t="str">
        <f>IF(Mängud!E2="","",Mängud!E2)</f>
        <v>Joosep Hansar</v>
      </c>
      <c r="E107" s="4">
        <f>IF(F107="","",VLOOKUP(F107,Paigutus!$D$5:$F$100,3,FALSE))</f>
        <v>65</v>
      </c>
      <c r="F107" s="4" t="str">
        <f>IF(D107="","",IF(D107=Mängud!C2,Mängud!B2,Mängud!C2))</f>
        <v>Egle Hiius</v>
      </c>
      <c r="G107" s="4" t="str">
        <f>IF(Mängud!F2="","",Mängud!F2)</f>
        <v>3:1</v>
      </c>
    </row>
    <row r="108" spans="1:7" ht="12.75">
      <c r="A108" s="4">
        <v>202</v>
      </c>
      <c r="C108" s="4">
        <f>IF(D108="","",VLOOKUP(D108,Paigutus!$D:$F,3,FALSE))</f>
        <v>33</v>
      </c>
      <c r="D108" s="4" t="str">
        <f>IF(Mängud!E3="","",Mängud!E3)</f>
        <v>Ats Kallais</v>
      </c>
      <c r="E108" s="4">
        <f>IF(F108="","",VLOOKUP(F108,Paigutus!$D$5:$F$100,3,FALSE))</f>
        <v>83</v>
      </c>
      <c r="F108" s="4" t="str">
        <f>IF(D108="","",IF(D108=Mängud!C3,Mängud!B3,Mängud!C3))</f>
        <v>Bye Bye</v>
      </c>
      <c r="G108" s="4" t="str">
        <f>IF(Mängud!F3="","",Mängud!F3)</f>
        <v>w.o.</v>
      </c>
    </row>
    <row r="109" spans="1:7" ht="12.75">
      <c r="A109" s="4">
        <v>203</v>
      </c>
      <c r="C109" s="4">
        <f>IF(D109="","",VLOOKUP(D109,Paigutus!$D:$F,3,FALSE))</f>
        <v>48</v>
      </c>
      <c r="D109" s="4" t="str">
        <f>IF(Mängud!E4="","",Mängud!E4)</f>
        <v>Tõnu Hansar</v>
      </c>
      <c r="E109" s="4">
        <f>IF(F109="","",VLOOKUP(F109,Paigutus!$D$5:$F$100,3,FALSE))</f>
        <v>81</v>
      </c>
      <c r="F109" s="4" t="str">
        <f>IF(D109="","",IF(D109=Mängud!C4,Mängud!B4,Mängud!C4))</f>
        <v>Sara Ponnin</v>
      </c>
      <c r="G109" s="4" t="str">
        <f>IF(Mängud!F4="","",Mängud!F4)</f>
        <v>3:0</v>
      </c>
    </row>
    <row r="110" spans="1:7" ht="12.75">
      <c r="A110" s="4">
        <v>204</v>
      </c>
      <c r="C110" s="4">
        <f>IF(D110="","",VLOOKUP(D110,Paigutus!$D:$F,3,FALSE))</f>
        <v>49</v>
      </c>
      <c r="D110" s="4" t="str">
        <f>IF(Mängud!E5="","",Mängud!E5)</f>
        <v>Peeter Pill</v>
      </c>
      <c r="E110" s="4">
        <f>IF(F110="","",VLOOKUP(F110,Paigutus!$D$5:$F$100,3,FALSE))</f>
        <v>80</v>
      </c>
      <c r="F110" s="4" t="str">
        <f>IF(D110="","",IF(D110=Mängud!C5,Mängud!B5,Mängud!C5))</f>
        <v>Jako Lill</v>
      </c>
      <c r="G110" s="4" t="str">
        <f>IF(Mängud!F5="","",Mängud!F5)</f>
        <v>3:0</v>
      </c>
    </row>
    <row r="111" spans="1:7" ht="12.75">
      <c r="A111" s="4">
        <v>205</v>
      </c>
      <c r="C111" s="4">
        <f>IF(D111="","",VLOOKUP(D111,Paigutus!$D:$F,3,FALSE))</f>
        <v>56</v>
      </c>
      <c r="D111" s="4" t="str">
        <f>IF(Mängud!E6="","",Mängud!E6)</f>
        <v>Vesta Lissovenko</v>
      </c>
      <c r="E111" s="4">
        <f>IF(F111="","",VLOOKUP(F111,Paigutus!$D$5:$F$100,3,FALSE))</f>
        <v>73</v>
      </c>
      <c r="F111" s="4" t="str">
        <f>IF(D111="","",IF(D111=Mängud!C6,Mängud!B6,Mängud!C6))</f>
        <v>Anna maria Hanson</v>
      </c>
      <c r="G111" s="4" t="str">
        <f>IF(Mängud!F6="","",Mängud!F6)</f>
        <v>3:1</v>
      </c>
    </row>
    <row r="112" spans="1:7" ht="12.75">
      <c r="A112" s="4">
        <v>206</v>
      </c>
      <c r="C112" s="4">
        <f>IF(D112="","",VLOOKUP(D112,Paigutus!$D:$F,3,FALSE))</f>
        <v>41</v>
      </c>
      <c r="D112" s="4" t="str">
        <f>IF(Mängud!E7="","",Mängud!E7)</f>
        <v>Arvi Merigan</v>
      </c>
      <c r="E112" s="4">
        <f>IF(F112="","",VLOOKUP(F112,Paigutus!$D$5:$F$100,3,FALSE))</f>
        <v>83</v>
      </c>
      <c r="F112" s="4" t="str">
        <f>IF(D112="","",IF(D112=Mängud!C7,Mängud!B7,Mängud!C7))</f>
        <v>Bye Bye</v>
      </c>
      <c r="G112" s="4" t="str">
        <f>IF(Mängud!F7="","",Mängud!F7)</f>
        <v>w.o.</v>
      </c>
    </row>
    <row r="113" spans="1:7" ht="12.75">
      <c r="A113" s="4">
        <v>207</v>
      </c>
      <c r="C113" s="4">
        <f>IF(D113="","",VLOOKUP(D113,Paigutus!$D:$F,3,FALSE))</f>
        <v>40</v>
      </c>
      <c r="D113" s="4" t="str">
        <f>IF(Mängud!E8="","",Mängud!E8)</f>
        <v>Alex Rahuoja</v>
      </c>
      <c r="E113" s="4">
        <f>IF(F113="","",VLOOKUP(F113,Paigutus!$D$5:$F$100,3,FALSE))</f>
        <v>83</v>
      </c>
      <c r="F113" s="4" t="str">
        <f>IF(D113="","",IF(D113=Mängud!C8,Mängud!B8,Mängud!C8))</f>
        <v>Bye Bye</v>
      </c>
      <c r="G113" s="4" t="str">
        <f>IF(Mängud!F8="","",Mängud!F8)</f>
        <v>w.o.</v>
      </c>
    </row>
    <row r="114" spans="1:7" ht="12.75">
      <c r="A114" s="4">
        <v>208</v>
      </c>
      <c r="C114" s="4">
        <f>IF(D114="","",VLOOKUP(D114,Paigutus!$D:$F,3,FALSE))</f>
        <v>57</v>
      </c>
      <c r="D114" s="4" t="str">
        <f>IF(Mängud!E9="","",Mängud!E9)</f>
        <v>Oleg Gussarov</v>
      </c>
      <c r="E114" s="4">
        <f>IF(F114="","",VLOOKUP(F114,Paigutus!$D$5:$F$100,3,FALSE))</f>
        <v>72</v>
      </c>
      <c r="F114" s="4" t="str">
        <f>IF(D114="","",IF(D114=Mängud!C9,Mängud!B9,Mängud!C9))</f>
        <v>Anneli Mälksoo</v>
      </c>
      <c r="G114" s="4" t="str">
        <f>IF(Mängud!F9="","",Mängud!F9)</f>
        <v>3:0</v>
      </c>
    </row>
    <row r="115" spans="1:7" ht="12.75">
      <c r="A115" s="4">
        <v>209</v>
      </c>
      <c r="C115" s="4">
        <f>IF(D115="","",VLOOKUP(D115,Paigutus!$D:$F,3,FALSE))</f>
        <v>69</v>
      </c>
      <c r="D115" s="4" t="str">
        <f>IF(Mängud!E10="","",Mängud!E10)</f>
        <v>Aleks Vaarpu</v>
      </c>
      <c r="E115" s="4">
        <f>IF(F115="","",VLOOKUP(F115,Paigutus!$D$5:$F$100,3,FALSE))</f>
        <v>60</v>
      </c>
      <c r="F115" s="4" t="str">
        <f>IF(D115="","",IF(D115=Mängud!C10,Mängud!B10,Mängud!C10))</f>
        <v>Raivo Roots</v>
      </c>
      <c r="G115" s="4" t="str">
        <f>IF(Mängud!F10="","",Mängud!F10)</f>
        <v>3:2</v>
      </c>
    </row>
    <row r="116" spans="1:7" ht="12.75">
      <c r="A116" s="4">
        <v>210</v>
      </c>
      <c r="C116" s="4">
        <f>IF(D116="","",VLOOKUP(D116,Paigutus!$D:$F,3,FALSE))</f>
        <v>37</v>
      </c>
      <c r="D116" s="4" t="str">
        <f>IF(Mängud!E11="","",Mängud!E11)</f>
        <v>Heikki Sool</v>
      </c>
      <c r="E116" s="4">
        <f>IF(F116="","",VLOOKUP(F116,Paigutus!$D$5:$F$100,3,FALSE))</f>
        <v>83</v>
      </c>
      <c r="F116" s="4" t="str">
        <f>IF(D116="","",IF(D116=Mängud!C11,Mängud!B11,Mängud!C11))</f>
        <v>Bye Bye</v>
      </c>
      <c r="G116" s="4" t="str">
        <f>IF(Mängud!F11="","",Mängud!F11)</f>
        <v>w.o.</v>
      </c>
    </row>
    <row r="117" spans="1:7" ht="12.75">
      <c r="A117" s="4">
        <v>211</v>
      </c>
      <c r="C117" s="4">
        <f>IF(D117="","",VLOOKUP(D117,Paigutus!$D:$F,3,FALSE))</f>
        <v>44</v>
      </c>
      <c r="D117" s="4" t="str">
        <f>IF(Mängud!E12="","",Mängud!E12)</f>
        <v>Veljo Mõek</v>
      </c>
      <c r="E117" s="4">
        <f>IF(F117="","",VLOOKUP(F117,Paigutus!$D$5:$F$100,3,FALSE))</f>
        <v>83</v>
      </c>
      <c r="F117" s="4" t="str">
        <f>IF(D117="","",IF(D117=Mängud!C12,Mängud!B12,Mängud!C12))</f>
        <v>Bye Bye</v>
      </c>
      <c r="G117" s="4" t="str">
        <f>IF(Mängud!F12="","",Mängud!F12)</f>
        <v>w.o.</v>
      </c>
    </row>
    <row r="118" spans="1:7" ht="12.75">
      <c r="A118" s="4">
        <v>212</v>
      </c>
      <c r="C118" s="4">
        <f>IF(D118="","",VLOOKUP(D118,Paigutus!$D:$F,3,FALSE))</f>
        <v>53</v>
      </c>
      <c r="D118" s="4" t="str">
        <f>IF(Mängud!E13="","",Mängud!E13)</f>
        <v>Aili Kuldkepp</v>
      </c>
      <c r="E118" s="4">
        <f>IF(F118="","",VLOOKUP(F118,Paigutus!$D$5:$F$100,3,FALSE))</f>
        <v>76</v>
      </c>
      <c r="F118" s="4" t="str">
        <f>IF(D118="","",IF(D118=Mängud!C13,Mängud!B13,Mängud!C13))</f>
        <v>Raul Taevas</v>
      </c>
      <c r="G118" s="4" t="str">
        <f>IF(Mängud!F13="","",Mängud!F13)</f>
        <v>3:1</v>
      </c>
    </row>
    <row r="119" spans="1:7" ht="12.75">
      <c r="A119" s="4">
        <v>213</v>
      </c>
      <c r="C119" s="4">
        <f>IF(D119="","",VLOOKUP(D119,Paigutus!$D:$F,3,FALSE))</f>
        <v>52</v>
      </c>
      <c r="D119" s="4" t="str">
        <f>IF(Mängud!E14="","",Mängud!E14)</f>
        <v>Mati Türk</v>
      </c>
      <c r="E119" s="4">
        <f>IF(F119="","",VLOOKUP(F119,Paigutus!$D$5:$F$100,3,FALSE))</f>
        <v>77</v>
      </c>
      <c r="F119" s="4" t="str">
        <f>IF(D119="","",IF(D119=Mängud!C14,Mängud!B14,Mängud!C14))</f>
        <v>Rene Vinnal</v>
      </c>
      <c r="G119" s="4" t="str">
        <f>IF(Mängud!F14="","",Mängud!F14)</f>
        <v>3:0</v>
      </c>
    </row>
    <row r="120" spans="1:7" ht="12.75">
      <c r="A120" s="4">
        <v>214</v>
      </c>
      <c r="C120" s="4">
        <f>IF(D120="","",VLOOKUP(D120,Paigutus!$D:$F,3,FALSE))</f>
        <v>45</v>
      </c>
      <c r="D120" s="4" t="str">
        <f>IF(Mängud!E15="","",Mängud!E15)</f>
        <v>Raino Rosin</v>
      </c>
      <c r="E120" s="4">
        <f>IF(F120="","",VLOOKUP(F120,Paigutus!$D$5:$F$100,3,FALSE))</f>
        <v>83</v>
      </c>
      <c r="F120" s="4" t="str">
        <f>IF(D120="","",IF(D120=Mängud!C15,Mängud!B15,Mängud!C15))</f>
        <v>Bye Bye</v>
      </c>
      <c r="G120" s="4" t="str">
        <f>IF(Mängud!F15="","",Mängud!F15)</f>
        <v>w.o.</v>
      </c>
    </row>
    <row r="121" spans="1:7" ht="12.75">
      <c r="A121" s="4">
        <v>215</v>
      </c>
      <c r="C121" s="4">
        <f>IF(D121="","",VLOOKUP(D121,Paigutus!$D:$F,3,FALSE))</f>
        <v>36</v>
      </c>
      <c r="D121" s="4" t="str">
        <f>IF(Mängud!E16="","",Mängud!E16)</f>
        <v>Uno Ridal</v>
      </c>
      <c r="E121" s="4">
        <f>IF(F121="","",VLOOKUP(F121,Paigutus!$D$5:$F$100,3,FALSE))</f>
        <v>83</v>
      </c>
      <c r="F121" s="4" t="str">
        <f>IF(D121="","",IF(D121=Mängud!C16,Mängud!B16,Mängud!C16))</f>
        <v>Bye Bye</v>
      </c>
      <c r="G121" s="4" t="str">
        <f>IF(Mängud!F16="","",Mängud!F16)</f>
        <v>w.o.</v>
      </c>
    </row>
    <row r="122" spans="1:7" ht="12.75">
      <c r="A122" s="4">
        <v>216</v>
      </c>
      <c r="C122" s="4">
        <f>IF(D122="","",VLOOKUP(D122,Paigutus!$D:$F,3,FALSE))</f>
        <v>68</v>
      </c>
      <c r="D122" s="4" t="str">
        <f>IF(Mängud!E17="","",Mängud!E17)</f>
        <v>Urmas Vender</v>
      </c>
      <c r="E122" s="4">
        <f>IF(F122="","",VLOOKUP(F122,Paigutus!$D$5:$F$100,3,FALSE))</f>
        <v>61</v>
      </c>
      <c r="F122" s="4" t="str">
        <f>IF(D122="","",IF(D122=Mängud!C17,Mängud!B17,Mängud!C17))</f>
        <v>Anatoli Zapunov</v>
      </c>
      <c r="G122" s="4" t="str">
        <f>IF(Mängud!F17="","",Mängud!F17)</f>
        <v>3:1</v>
      </c>
    </row>
    <row r="123" spans="1:7" ht="12.75">
      <c r="A123" s="4">
        <v>217</v>
      </c>
      <c r="C123" s="4">
        <f>IF(D123="","",VLOOKUP(D123,Paigutus!$D:$F,3,FALSE))</f>
        <v>67</v>
      </c>
      <c r="D123" s="4" t="str">
        <f>IF(Mängud!E18="","",Mängud!E18)</f>
        <v>Kestutis Aleknavicius</v>
      </c>
      <c r="E123" s="4">
        <f>IF(F123="","",VLOOKUP(F123,Paigutus!$D$5:$F$100,3,FALSE))</f>
        <v>62</v>
      </c>
      <c r="F123" s="4" t="str">
        <f>IF(D123="","",IF(D123=Mängud!C18,Mängud!B18,Mängud!C18))</f>
        <v>Tarmo All</v>
      </c>
      <c r="G123" s="4" t="str">
        <f>IF(Mängud!F18="","",Mängud!F18)</f>
        <v>3:2</v>
      </c>
    </row>
    <row r="124" spans="1:7" ht="12.75">
      <c r="A124" s="4">
        <v>218</v>
      </c>
      <c r="C124" s="4">
        <f>IF(D124="","",VLOOKUP(D124,Paigutus!$D:$F,3,FALSE))</f>
        <v>35</v>
      </c>
      <c r="D124" s="4" t="str">
        <f>IF(Mängud!E19="","",Mängud!E19)</f>
        <v>Raigo Rommot</v>
      </c>
      <c r="E124" s="4">
        <f>IF(F124="","",VLOOKUP(F124,Paigutus!$D$5:$F$100,3,FALSE))</f>
        <v>83</v>
      </c>
      <c r="F124" s="4" t="str">
        <f>IF(D124="","",IF(D124=Mängud!C19,Mängud!B19,Mängud!C19))</f>
        <v>Bye Bye</v>
      </c>
      <c r="G124" s="4" t="str">
        <f>IF(Mängud!F19="","",Mängud!F19)</f>
        <v>w.o.</v>
      </c>
    </row>
    <row r="125" spans="1:7" ht="12.75">
      <c r="A125" s="4">
        <v>219</v>
      </c>
      <c r="C125" s="4">
        <f>IF(D125="","",VLOOKUP(D125,Paigutus!$D:$F,3,FALSE))</f>
        <v>46</v>
      </c>
      <c r="D125" s="4" t="str">
        <f>IF(Mängud!E20="","",Mängud!E20)</f>
        <v>Toomas Hansar</v>
      </c>
      <c r="E125" s="4">
        <f>IF(F125="","",VLOOKUP(F125,Paigutus!$D$5:$F$100,3,FALSE))</f>
        <v>83</v>
      </c>
      <c r="F125" s="4" t="str">
        <f>IF(D125="","",IF(D125=Mängud!C20,Mängud!B20,Mängud!C20))</f>
        <v>Bye Bye</v>
      </c>
      <c r="G125" s="4" t="str">
        <f>IF(Mängud!F20="","",Mängud!F20)</f>
        <v>w.o.</v>
      </c>
    </row>
    <row r="126" spans="1:7" ht="12.75">
      <c r="A126" s="4">
        <v>220</v>
      </c>
      <c r="C126" s="4">
        <f>IF(D126="","",VLOOKUP(D126,Paigutus!$D:$F,3,FALSE))</f>
        <v>51</v>
      </c>
      <c r="D126" s="4" t="str">
        <f>IF(Mängud!E21="","",Mängud!E21)</f>
        <v>Celly Kukk</v>
      </c>
      <c r="E126" s="4">
        <f>IF(F126="","",VLOOKUP(F126,Paigutus!$D$5:$F$100,3,FALSE))</f>
        <v>78</v>
      </c>
      <c r="F126" s="4" t="str">
        <f>IF(D126="","",IF(D126=Mängud!C21,Mängud!B21,Mängud!C21))</f>
        <v>Siim Esko</v>
      </c>
      <c r="G126" s="4" t="str">
        <f>IF(Mängud!F21="","",Mängud!F21)</f>
        <v>3:0</v>
      </c>
    </row>
    <row r="127" spans="1:7" ht="12.75">
      <c r="A127" s="4">
        <v>221</v>
      </c>
      <c r="C127" s="4">
        <f>IF(D127="","",VLOOKUP(D127,Paigutus!$D:$F,3,FALSE))</f>
        <v>54</v>
      </c>
      <c r="D127" s="4" t="str">
        <f>IF(Mängud!E22="","",Mängud!E22)</f>
        <v>Aleksandr Zubjuk</v>
      </c>
      <c r="E127" s="4">
        <f>IF(F127="","",VLOOKUP(F127,Paigutus!$D$5:$F$100,3,FALSE))</f>
        <v>75</v>
      </c>
      <c r="F127" s="4" t="str">
        <f>IF(D127="","",IF(D127=Mängud!C22,Mängud!B22,Mängud!C22))</f>
        <v>Taivo Koitla</v>
      </c>
      <c r="G127" s="4" t="str">
        <f>IF(Mängud!F22="","",Mängud!F22)</f>
        <v>3:0</v>
      </c>
    </row>
    <row r="128" spans="1:7" ht="12.75">
      <c r="A128" s="4">
        <v>222</v>
      </c>
      <c r="C128" s="4">
        <f>IF(D128="","",VLOOKUP(D128,Paigutus!$D:$F,3,FALSE))</f>
        <v>43</v>
      </c>
      <c r="D128" s="4" t="str">
        <f>IF(Mängud!E23="","",Mängud!E23)</f>
        <v>Kristi Ernits</v>
      </c>
      <c r="E128" s="4">
        <f>IF(F128="","",VLOOKUP(F128,Paigutus!$D$5:$F$100,3,FALSE))</f>
        <v>83</v>
      </c>
      <c r="F128" s="4" t="str">
        <f>IF(D128="","",IF(D128=Mängud!C23,Mängud!B23,Mängud!C23))</f>
        <v>Bye Bye</v>
      </c>
      <c r="G128" s="4" t="str">
        <f>IF(Mängud!F23="","",Mängud!F23)</f>
        <v>w.o.</v>
      </c>
    </row>
    <row r="129" spans="1:7" ht="12.75">
      <c r="A129" s="4">
        <v>223</v>
      </c>
      <c r="C129" s="4">
        <f>IF(D129="","",VLOOKUP(D129,Paigutus!$D:$F,3,FALSE))</f>
        <v>38</v>
      </c>
      <c r="D129" s="4" t="str">
        <f>IF(Mängud!E24="","",Mängud!E24)</f>
        <v>Piret Kummel</v>
      </c>
      <c r="E129" s="4">
        <f>IF(F129="","",VLOOKUP(F129,Paigutus!$D$5:$F$100,3,FALSE))</f>
        <v>83</v>
      </c>
      <c r="F129" s="4" t="str">
        <f>IF(D129="","",IF(D129=Mängud!C24,Mängud!B24,Mängud!C24))</f>
        <v>Bye Bye</v>
      </c>
      <c r="G129" s="4" t="str">
        <f>IF(Mängud!F24="","",Mängud!F24)</f>
        <v>w.o.</v>
      </c>
    </row>
    <row r="130" spans="1:7" ht="12.75">
      <c r="A130" s="4">
        <v>224</v>
      </c>
      <c r="C130" s="4">
        <f>IF(D130="","",VLOOKUP(D130,Paigutus!$D:$F,3,FALSE))</f>
        <v>59</v>
      </c>
      <c r="D130" s="4" t="str">
        <f>IF(Mängud!E25="","",Mängud!E25)</f>
        <v>Heiki Hansar</v>
      </c>
      <c r="E130" s="4">
        <f>IF(F130="","",VLOOKUP(F130,Paigutus!$D$5:$F$100,3,FALSE))</f>
        <v>70</v>
      </c>
      <c r="F130" s="4" t="str">
        <f>IF(D130="","",IF(D130=Mängud!C25,Mängud!B25,Mängud!C25))</f>
        <v>Alexandra-olivia Hanson</v>
      </c>
      <c r="G130" s="4" t="str">
        <f>IF(Mängud!F25="","",Mängud!F25)</f>
        <v>3:0</v>
      </c>
    </row>
    <row r="131" spans="1:7" ht="12.75">
      <c r="A131" s="4">
        <v>225</v>
      </c>
      <c r="C131" s="4">
        <f>IF(D131="","",VLOOKUP(D131,Paigutus!$D:$F,3,FALSE))</f>
        <v>71</v>
      </c>
      <c r="D131" s="4" t="str">
        <f>IF(Mängud!E26="","",Mängud!E26)</f>
        <v>Johann Ollmann</v>
      </c>
      <c r="E131" s="4">
        <f>IF(F131="","",VLOOKUP(F131,Paigutus!$D$5:$F$100,3,FALSE))</f>
        <v>58</v>
      </c>
      <c r="F131" s="4" t="str">
        <f>IF(D131="","",IF(D131=Mängud!C26,Mängud!B26,Mängud!C26))</f>
        <v>Ivar Kiik</v>
      </c>
      <c r="G131" s="4" t="str">
        <f>IF(Mängud!F26="","",Mängud!F26)</f>
        <v>3:0</v>
      </c>
    </row>
    <row r="132" spans="1:7" ht="12.75">
      <c r="A132" s="4">
        <v>226</v>
      </c>
      <c r="C132" s="4">
        <f>IF(D132="","",VLOOKUP(D132,Paigutus!$D:$F,3,FALSE))</f>
        <v>39</v>
      </c>
      <c r="D132" s="4" t="str">
        <f>IF(Mängud!E27="","",Mängud!E27)</f>
        <v>Taavi Miku</v>
      </c>
      <c r="E132" s="4">
        <f>IF(F132="","",VLOOKUP(F132,Paigutus!$D$5:$F$100,3,FALSE))</f>
        <v>83</v>
      </c>
      <c r="F132" s="4" t="str">
        <f>IF(D132="","",IF(D132=Mängud!C27,Mängud!B27,Mängud!C27))</f>
        <v>Bye Bye</v>
      </c>
      <c r="G132" s="4" t="str">
        <f>IF(Mängud!F27="","",Mängud!F27)</f>
        <v>w.o.</v>
      </c>
    </row>
    <row r="133" spans="1:7" ht="12.75">
      <c r="A133" s="4">
        <v>227</v>
      </c>
      <c r="C133" s="4">
        <f>IF(D133="","",VLOOKUP(D133,Paigutus!$D:$F,3,FALSE))</f>
        <v>42</v>
      </c>
      <c r="D133" s="4" t="str">
        <f>IF(Mängud!E28="","",Mängud!E28)</f>
        <v>Enrico Kozintsev</v>
      </c>
      <c r="E133" s="4">
        <f>IF(F133="","",VLOOKUP(F133,Paigutus!$D$5:$F$100,3,FALSE))</f>
        <v>83</v>
      </c>
      <c r="F133" s="4" t="str">
        <f>IF(D133="","",IF(D133=Mängud!C28,Mängud!B28,Mängud!C28))</f>
        <v>Bye Bye</v>
      </c>
      <c r="G133" s="4" t="str">
        <f>IF(Mängud!F28="","",Mängud!F28)</f>
        <v>w.o.</v>
      </c>
    </row>
    <row r="134" spans="1:7" ht="12.75">
      <c r="A134" s="4">
        <v>228</v>
      </c>
      <c r="C134" s="4">
        <f>IF(D134="","",VLOOKUP(D134,Paigutus!$D:$F,3,FALSE))</f>
        <v>55</v>
      </c>
      <c r="D134" s="4" t="str">
        <f>IF(Mängud!E29="","",Mängud!E29)</f>
        <v>Ellen Vahter</v>
      </c>
      <c r="E134" s="4">
        <f>IF(F134="","",VLOOKUP(F134,Paigutus!$D$5:$F$100,3,FALSE))</f>
        <v>74</v>
      </c>
      <c r="F134" s="4" t="str">
        <f>IF(D134="","",IF(D134=Mängud!C29,Mängud!B29,Mängud!C29))</f>
        <v>Larissa Lill</v>
      </c>
      <c r="G134" s="4" t="str">
        <f>IF(Mängud!F29="","",Mängud!F29)</f>
        <v>3:0</v>
      </c>
    </row>
    <row r="135" spans="1:7" ht="12.75">
      <c r="A135" s="4">
        <v>229</v>
      </c>
      <c r="C135" s="4">
        <f>IF(D135="","",VLOOKUP(D135,Paigutus!$D:$F,3,FALSE))</f>
        <v>50</v>
      </c>
      <c r="D135" s="4" t="str">
        <f>IF(Mängud!E30="","",Mängud!E30)</f>
        <v>Margo Merigan</v>
      </c>
      <c r="E135" s="4">
        <f>IF(F135="","",VLOOKUP(F135,Paigutus!$D$5:$F$100,3,FALSE))</f>
        <v>79</v>
      </c>
      <c r="F135" s="4" t="str">
        <f>IF(D135="","",IF(D135=Mängud!C30,Mängud!B30,Mängud!C30))</f>
        <v>Kristo Kerno</v>
      </c>
      <c r="G135" s="4" t="str">
        <f>IF(Mängud!F30="","",Mängud!F30)</f>
        <v>3:0</v>
      </c>
    </row>
    <row r="136" spans="1:7" ht="12.75">
      <c r="A136" s="4">
        <v>230</v>
      </c>
      <c r="C136" s="4">
        <f>IF(D136="","",VLOOKUP(D136,Paigutus!$D:$F,3,FALSE))</f>
        <v>47</v>
      </c>
      <c r="D136" s="4" t="str">
        <f>IF(Mängud!E31="","",Mängud!E31)</f>
        <v>Reet Kullerkupp</v>
      </c>
      <c r="E136" s="4">
        <f>IF(F136="","",VLOOKUP(F136,Paigutus!$D$5:$F$100,3,FALSE))</f>
        <v>82</v>
      </c>
      <c r="F136" s="4" t="str">
        <f>IF(D136="","",IF(D136=Mängud!C31,Mängud!B31,Mängud!C31))</f>
        <v>Mirtel Vinnal</v>
      </c>
      <c r="G136" s="4" t="str">
        <f>IF(Mängud!F31="","",Mängud!F31)</f>
        <v>3:0</v>
      </c>
    </row>
    <row r="137" spans="1:7" ht="12.75">
      <c r="A137" s="4">
        <v>231</v>
      </c>
      <c r="C137" s="4">
        <f>IF(D137="","",VLOOKUP(D137,Paigutus!$D:$F,3,FALSE))</f>
        <v>34</v>
      </c>
      <c r="D137" s="4" t="str">
        <f>IF(Mängud!E32="","",Mängud!E32)</f>
        <v>Kalju Nasir</v>
      </c>
      <c r="E137" s="4">
        <f>IF(F137="","",VLOOKUP(F137,Paigutus!$D$5:$F$100,3,FALSE))</f>
        <v>83</v>
      </c>
      <c r="F137" s="4" t="str">
        <f>IF(D137="","",IF(D137=Mängud!C32,Mängud!B32,Mängud!C32))</f>
        <v>Bye Bye</v>
      </c>
      <c r="G137" s="4" t="str">
        <f>IF(Mängud!F32="","",Mängud!F32)</f>
        <v>w.o.</v>
      </c>
    </row>
    <row r="138" spans="1:7" ht="12.75">
      <c r="A138" s="4">
        <v>232</v>
      </c>
      <c r="C138" s="4">
        <f>IF(D138="","",VLOOKUP(D138,Paigutus!$D:$F,3,FALSE))</f>
        <v>63</v>
      </c>
      <c r="D138" s="4" t="str">
        <f>IF(Mängud!E33="","",Mängud!E33)</f>
        <v>Neverly Lukas</v>
      </c>
      <c r="E138" s="4">
        <f>IF(F138="","",VLOOKUP(F138,Paigutus!$D$5:$F$100,3,FALSE))</f>
        <v>66</v>
      </c>
      <c r="F138" s="4" t="str">
        <f>IF(D138="","",IF(D138=Mängud!C33,Mängud!B33,Mängud!C33))</f>
        <v>Aivar Soo</v>
      </c>
      <c r="G138" s="4" t="str">
        <f>IF(Mängud!F33="","",Mängud!F33)</f>
        <v>3:2</v>
      </c>
    </row>
    <row r="139" spans="1:7" ht="12.75">
      <c r="A139" s="4">
        <v>233</v>
      </c>
      <c r="C139" s="4">
        <f>IF(D139="","",VLOOKUP(D139,Paigutus!$D:$F,3,FALSE))</f>
        <v>1</v>
      </c>
      <c r="D139" s="4" t="str">
        <f>IF(Mängud!E34="","",Mängud!E34)</f>
        <v>Liisi Vellner</v>
      </c>
      <c r="E139" s="4">
        <f>IF(F139="","",VLOOKUP(F139,Paigutus!$D$5:$F$100,3,FALSE))</f>
        <v>64</v>
      </c>
      <c r="F139" s="4" t="str">
        <f>IF(D139="","",IF(D139=Mängud!C34,Mängud!B34,Mängud!C34))</f>
        <v>Joosep Hansar</v>
      </c>
      <c r="G139" s="4" t="str">
        <f>IF(Mängud!F34="","",Mängud!F34)</f>
        <v>3:0</v>
      </c>
    </row>
    <row r="140" spans="1:7" ht="12.75">
      <c r="A140" s="4">
        <v>234</v>
      </c>
      <c r="C140" s="4">
        <f>IF(D140="","",VLOOKUP(D140,Paigutus!$D:$F,3,FALSE))</f>
        <v>32</v>
      </c>
      <c r="D140" s="4" t="str">
        <f>IF(Mängud!E35="","",Mängud!E35)</f>
        <v>Vootele Vaher</v>
      </c>
      <c r="E140" s="4">
        <f>IF(F140="","",VLOOKUP(F140,Paigutus!$D$5:$F$100,3,FALSE))</f>
        <v>33</v>
      </c>
      <c r="F140" s="4" t="str">
        <f>IF(D140="","",IF(D140=Mängud!C35,Mängud!B35,Mängud!C35))</f>
        <v>Ats Kallais</v>
      </c>
      <c r="G140" s="4" t="str">
        <f>IF(Mängud!F35="","",Mängud!F35)</f>
        <v>3:0</v>
      </c>
    </row>
    <row r="141" spans="1:7" ht="12.75">
      <c r="A141" s="4">
        <v>235</v>
      </c>
      <c r="C141" s="4">
        <f>IF(D141="","",VLOOKUP(D141,Paigutus!$D:$F,3,FALSE))</f>
        <v>17</v>
      </c>
      <c r="D141" s="4" t="str">
        <f>IF(Mängud!E36="","",Mängud!E36)</f>
        <v>Keit Reinsalu</v>
      </c>
      <c r="E141" s="4">
        <f>IF(F141="","",VLOOKUP(F141,Paigutus!$D$5:$F$100,3,FALSE))</f>
        <v>48</v>
      </c>
      <c r="F141" s="4" t="str">
        <f>IF(D141="","",IF(D141=Mängud!C36,Mängud!B36,Mängud!C36))</f>
        <v>Tõnu Hansar</v>
      </c>
      <c r="G141" s="4" t="str">
        <f>IF(Mängud!F36="","",Mängud!F36)</f>
        <v>3:0</v>
      </c>
    </row>
    <row r="142" spans="1:7" ht="12.75">
      <c r="A142" s="4">
        <v>236</v>
      </c>
      <c r="C142" s="4">
        <f>IF(D142="","",VLOOKUP(D142,Paigutus!$D:$F,3,FALSE))</f>
        <v>16</v>
      </c>
      <c r="D142" s="4" t="str">
        <f>IF(Mängud!E37="","",Mängud!E37)</f>
        <v>Eduard Virkunen</v>
      </c>
      <c r="E142" s="4">
        <f>IF(F142="","",VLOOKUP(F142,Paigutus!$D$5:$F$100,3,FALSE))</f>
        <v>49</v>
      </c>
      <c r="F142" s="4" t="str">
        <f>IF(D142="","",IF(D142=Mängud!C37,Mängud!B37,Mängud!C37))</f>
        <v>Peeter Pill</v>
      </c>
      <c r="G142" s="4" t="str">
        <f>IF(Mängud!F37="","",Mängud!F37)</f>
        <v>3:0</v>
      </c>
    </row>
    <row r="143" spans="1:7" ht="12.75">
      <c r="A143" s="4">
        <v>237</v>
      </c>
      <c r="C143" s="4">
        <f>IF(D143="","",VLOOKUP(D143,Paigutus!$D:$F,3,FALSE))</f>
        <v>9</v>
      </c>
      <c r="D143" s="4" t="str">
        <f>IF(Mängud!E38="","",Mängud!E38)</f>
        <v>Aimar Välja</v>
      </c>
      <c r="E143" s="4">
        <f>IF(F143="","",VLOOKUP(F143,Paigutus!$D$5:$F$100,3,FALSE))</f>
        <v>56</v>
      </c>
      <c r="F143" s="4" t="str">
        <f>IF(D143="","",IF(D143=Mängud!C38,Mängud!B38,Mängud!C38))</f>
        <v>Vesta Lissovenko</v>
      </c>
      <c r="G143" s="4" t="str">
        <f>IF(Mängud!F38="","",Mängud!F38)</f>
        <v>3:0</v>
      </c>
    </row>
    <row r="144" spans="1:7" ht="12.75">
      <c r="A144" s="4">
        <v>238</v>
      </c>
      <c r="C144" s="4">
        <f>IF(D144="","",VLOOKUP(D144,Paigutus!$D:$F,3,FALSE))</f>
        <v>24</v>
      </c>
      <c r="D144" s="4" t="str">
        <f>IF(Mängud!E39="","",Mängud!E39)</f>
        <v>Kalle Kuuspalu</v>
      </c>
      <c r="E144" s="4">
        <f>IF(F144="","",VLOOKUP(F144,Paigutus!$D$5:$F$100,3,FALSE))</f>
        <v>41</v>
      </c>
      <c r="F144" s="4" t="str">
        <f>IF(D144="","",IF(D144=Mängud!C39,Mängud!B39,Mängud!C39))</f>
        <v>Arvi Merigan</v>
      </c>
      <c r="G144" s="4" t="str">
        <f>IF(Mängud!F39="","",Mängud!F39)</f>
        <v>3:0</v>
      </c>
    </row>
    <row r="145" spans="1:7" ht="12.75">
      <c r="A145" s="4">
        <v>239</v>
      </c>
      <c r="C145" s="4">
        <f>IF(D145="","",VLOOKUP(D145,Paigutus!$D:$F,3,FALSE))</f>
        <v>25</v>
      </c>
      <c r="D145" s="4" t="str">
        <f>IF(Mängud!E40="","",Mängud!E40)</f>
        <v>Ain Raid</v>
      </c>
      <c r="E145" s="4">
        <f>IF(F145="","",VLOOKUP(F145,Paigutus!$D$5:$F$100,3,FALSE))</f>
        <v>40</v>
      </c>
      <c r="F145" s="4" t="str">
        <f>IF(D145="","",IF(D145=Mängud!C40,Mängud!B40,Mängud!C40))</f>
        <v>Alex Rahuoja</v>
      </c>
      <c r="G145" s="4" t="str">
        <f>IF(Mängud!F40="","",Mängud!F40)</f>
        <v>3:1</v>
      </c>
    </row>
    <row r="146" spans="1:7" ht="12.75">
      <c r="A146" s="4">
        <v>240</v>
      </c>
      <c r="C146" s="4">
        <f>IF(D146="","",VLOOKUP(D146,Paigutus!$D:$F,3,FALSE))</f>
        <v>8</v>
      </c>
      <c r="D146" s="4" t="str">
        <f>IF(Mängud!E41="","",Mängud!E41)</f>
        <v>Kai Thornbech</v>
      </c>
      <c r="E146" s="4">
        <f>IF(F146="","",VLOOKUP(F146,Paigutus!$D$5:$F$100,3,FALSE))</f>
        <v>57</v>
      </c>
      <c r="F146" s="4" t="str">
        <f>IF(D146="","",IF(D146=Mängud!C41,Mängud!B41,Mängud!C41))</f>
        <v>Oleg Gussarov</v>
      </c>
      <c r="G146" s="4" t="str">
        <f>IF(Mängud!F41="","",Mängud!F41)</f>
        <v>3:0</v>
      </c>
    </row>
    <row r="147" spans="1:7" ht="12.75">
      <c r="A147" s="4">
        <v>241</v>
      </c>
      <c r="C147" s="4">
        <f>IF(D147="","",VLOOKUP(D147,Paigutus!$D:$F,3,FALSE))</f>
        <v>5</v>
      </c>
      <c r="D147" s="4" t="str">
        <f>IF(Mängud!E42="","",Mängud!E42)</f>
        <v>Timo Teras</v>
      </c>
      <c r="E147" s="4">
        <f>IF(F147="","",VLOOKUP(F147,Paigutus!$D$5:$F$100,3,FALSE))</f>
        <v>69</v>
      </c>
      <c r="F147" s="4" t="str">
        <f>IF(D147="","",IF(D147=Mängud!C42,Mängud!B42,Mängud!C42))</f>
        <v>Aleks Vaarpu</v>
      </c>
      <c r="G147" s="4" t="str">
        <f>IF(Mängud!F42="","",Mängud!F42)</f>
        <v>3:1</v>
      </c>
    </row>
    <row r="148" spans="1:7" ht="12.75">
      <c r="A148" s="4">
        <v>242</v>
      </c>
      <c r="C148" s="4">
        <f>IF(D148="","",VLOOKUP(D148,Paigutus!$D:$F,3,FALSE))</f>
        <v>28</v>
      </c>
      <c r="D148" s="4" t="str">
        <f>IF(Mängud!E43="","",Mängud!E43)</f>
        <v>Andres Lampe</v>
      </c>
      <c r="E148" s="4">
        <f>IF(F148="","",VLOOKUP(F148,Paigutus!$D$5:$F$100,3,FALSE))</f>
        <v>37</v>
      </c>
      <c r="F148" s="4" t="str">
        <f>IF(D148="","",IF(D148=Mängud!C43,Mängud!B43,Mängud!C43))</f>
        <v>Heikki Sool</v>
      </c>
      <c r="G148" s="4" t="str">
        <f>IF(Mängud!F43="","",Mängud!F43)</f>
        <v>3:0</v>
      </c>
    </row>
    <row r="149" spans="1:7" ht="12.75">
      <c r="A149" s="4">
        <v>243</v>
      </c>
      <c r="C149" s="4">
        <f>IF(D149="","",VLOOKUP(D149,Paigutus!$D:$F,3,FALSE))</f>
        <v>21</v>
      </c>
      <c r="D149" s="4" t="str">
        <f>IF(Mängud!E44="","",Mängud!E44)</f>
        <v>Mart Vaarpu</v>
      </c>
      <c r="E149" s="4">
        <f>IF(F149="","",VLOOKUP(F149,Paigutus!$D$5:$F$100,3,FALSE))</f>
        <v>44</v>
      </c>
      <c r="F149" s="4" t="str">
        <f>IF(D149="","",IF(D149=Mängud!C44,Mängud!B44,Mängud!C44))</f>
        <v>Veljo Mõek</v>
      </c>
      <c r="G149" s="4" t="str">
        <f>IF(Mängud!F44="","",Mängud!F44)</f>
        <v>3:1</v>
      </c>
    </row>
    <row r="150" spans="1:7" ht="12.75">
      <c r="A150" s="4">
        <v>244</v>
      </c>
      <c r="C150" s="4">
        <f>IF(D150="","",VLOOKUP(D150,Paigutus!$D:$F,3,FALSE))</f>
        <v>12</v>
      </c>
      <c r="D150" s="4" t="str">
        <f>IF(Mängud!E45="","",Mängud!E45)</f>
        <v>Vladyslav Rybachok</v>
      </c>
      <c r="E150" s="4">
        <f>IF(F150="","",VLOOKUP(F150,Paigutus!$D$5:$F$100,3,FALSE))</f>
        <v>53</v>
      </c>
      <c r="F150" s="4" t="str">
        <f>IF(D150="","",IF(D150=Mängud!C45,Mängud!B45,Mängud!C45))</f>
        <v>Aili Kuldkepp</v>
      </c>
      <c r="G150" s="4" t="str">
        <f>IF(Mängud!F45="","",Mängud!F45)</f>
        <v>3:0</v>
      </c>
    </row>
    <row r="151" spans="1:7" ht="12.75">
      <c r="A151" s="4">
        <v>245</v>
      </c>
      <c r="C151" s="4">
        <f>IF(D151="","",VLOOKUP(D151,Paigutus!$D:$F,3,FALSE))</f>
        <v>13</v>
      </c>
      <c r="D151" s="4" t="str">
        <f>IF(Mängud!E46="","",Mängud!E46)</f>
        <v>Heino Kruusement</v>
      </c>
      <c r="E151" s="4">
        <f>IF(F151="","",VLOOKUP(F151,Paigutus!$D$5:$F$100,3,FALSE))</f>
        <v>52</v>
      </c>
      <c r="F151" s="4" t="str">
        <f>IF(D151="","",IF(D151=Mängud!C46,Mängud!B46,Mängud!C46))</f>
        <v>Mati Türk</v>
      </c>
      <c r="G151" s="4" t="str">
        <f>IF(Mängud!F46="","",Mängud!F46)</f>
        <v>3:0</v>
      </c>
    </row>
    <row r="152" spans="1:7" ht="12.75">
      <c r="A152" s="4">
        <v>246</v>
      </c>
      <c r="C152" s="4">
        <f>IF(D152="","",VLOOKUP(D152,Paigutus!$D:$F,3,FALSE))</f>
        <v>20</v>
      </c>
      <c r="D152" s="4" t="str">
        <f>IF(Mängud!E47="","",Mängud!E47)</f>
        <v>Väino Nüüd</v>
      </c>
      <c r="E152" s="4">
        <f>IF(F152="","",VLOOKUP(F152,Paigutus!$D$5:$F$100,3,FALSE))</f>
        <v>45</v>
      </c>
      <c r="F152" s="4" t="str">
        <f>IF(D152="","",IF(D152=Mängud!C47,Mängud!B47,Mängud!C47))</f>
        <v>Raino Rosin</v>
      </c>
      <c r="G152" s="4" t="str">
        <f>IF(Mängud!F47="","",Mängud!F47)</f>
        <v>3:0</v>
      </c>
    </row>
    <row r="153" spans="1:7" ht="12.75">
      <c r="A153" s="4">
        <v>247</v>
      </c>
      <c r="C153" s="4">
        <f>IF(D153="","",VLOOKUP(D153,Paigutus!$D:$F,3,FALSE))</f>
        <v>29</v>
      </c>
      <c r="D153" s="4" t="str">
        <f>IF(Mängud!E48="","",Mängud!E48)</f>
        <v>Alvar Oviir</v>
      </c>
      <c r="E153" s="4">
        <f>IF(F153="","",VLOOKUP(F153,Paigutus!$D$5:$F$100,3,FALSE))</f>
        <v>36</v>
      </c>
      <c r="F153" s="4" t="str">
        <f>IF(D153="","",IF(D153=Mängud!C48,Mängud!B48,Mängud!C48))</f>
        <v>Uno Ridal</v>
      </c>
      <c r="G153" s="4" t="str">
        <f>IF(Mängud!F48="","",Mängud!F48)</f>
        <v>3:1</v>
      </c>
    </row>
    <row r="154" spans="1:7" ht="12.75">
      <c r="A154" s="4">
        <v>248</v>
      </c>
      <c r="C154" s="4">
        <f>IF(D154="","",VLOOKUP(D154,Paigutus!$D:$F,3,FALSE))</f>
        <v>4</v>
      </c>
      <c r="D154" s="4" t="str">
        <f>IF(Mängud!E49="","",Mängud!E49)</f>
        <v>Allan Salla</v>
      </c>
      <c r="E154" s="4">
        <f>IF(F154="","",VLOOKUP(F154,Paigutus!$D$5:$F$100,3,FALSE))</f>
        <v>68</v>
      </c>
      <c r="F154" s="4" t="str">
        <f>IF(D154="","",IF(D154=Mängud!C49,Mängud!B49,Mängud!C49))</f>
        <v>Urmas Vender</v>
      </c>
      <c r="G154" s="4" t="str">
        <f>IF(Mängud!F49="","",Mängud!F49)</f>
        <v>3:0</v>
      </c>
    </row>
    <row r="155" spans="1:7" ht="12.75">
      <c r="A155" s="4">
        <v>249</v>
      </c>
      <c r="C155" s="4">
        <f>IF(D155="","",VLOOKUP(D155,Paigutus!$D:$F,3,FALSE))</f>
        <v>3</v>
      </c>
      <c r="D155" s="4" t="str">
        <f>IF(Mängud!E50="","",Mängud!E50)</f>
        <v>Kuido Põder</v>
      </c>
      <c r="E155" s="4">
        <f>IF(F155="","",VLOOKUP(F155,Paigutus!$D$5:$F$100,3,FALSE))</f>
        <v>67</v>
      </c>
      <c r="F155" s="4" t="str">
        <f>IF(D155="","",IF(D155=Mängud!C50,Mängud!B50,Mängud!C50))</f>
        <v>Kestutis Aleknavicius</v>
      </c>
      <c r="G155" s="4" t="str">
        <f>IF(Mängud!F50="","",Mängud!F50)</f>
        <v>3:0</v>
      </c>
    </row>
    <row r="156" spans="1:7" ht="12.75">
      <c r="A156" s="4">
        <v>250</v>
      </c>
      <c r="C156" s="4">
        <f>IF(D156="","",VLOOKUP(D156,Paigutus!$D:$F,3,FALSE))</f>
        <v>35</v>
      </c>
      <c r="D156" s="4" t="str">
        <f>IF(Mängud!E51="","",Mängud!E51)</f>
        <v>Raigo Rommot</v>
      </c>
      <c r="E156" s="4">
        <f>IF(F156="","",VLOOKUP(F156,Paigutus!$D$5:$F$100,3,FALSE))</f>
        <v>30</v>
      </c>
      <c r="F156" s="4" t="str">
        <f>IF(D156="","",IF(D156=Mängud!C51,Mängud!B51,Mängud!C51))</f>
        <v>Marika Kotka</v>
      </c>
      <c r="G156" s="4" t="str">
        <f>IF(Mängud!F51="","",Mängud!F51)</f>
        <v>3:0</v>
      </c>
    </row>
    <row r="157" spans="1:7" ht="12.75">
      <c r="A157" s="4">
        <v>251</v>
      </c>
      <c r="C157" s="4">
        <f>IF(D157="","",VLOOKUP(D157,Paigutus!$D:$F,3,FALSE))</f>
        <v>19</v>
      </c>
      <c r="D157" s="4" t="str">
        <f>IF(Mängud!E52="","",Mängud!E52)</f>
        <v>Jaanus Lokotar</v>
      </c>
      <c r="E157" s="4">
        <f>IF(F157="","",VLOOKUP(F157,Paigutus!$D$5:$F$100,3,FALSE))</f>
        <v>46</v>
      </c>
      <c r="F157" s="4" t="str">
        <f>IF(D157="","",IF(D157=Mängud!C52,Mängud!B52,Mängud!C52))</f>
        <v>Toomas Hansar</v>
      </c>
      <c r="G157" s="4" t="str">
        <f>IF(Mängud!F52="","",Mängud!F52)</f>
        <v>3:0</v>
      </c>
    </row>
    <row r="158" spans="1:7" ht="12.75">
      <c r="A158" s="4">
        <v>252</v>
      </c>
      <c r="C158" s="4">
        <f>IF(D158="","",VLOOKUP(D158,Paigutus!$D:$F,3,FALSE))</f>
        <v>14</v>
      </c>
      <c r="D158" s="4" t="str">
        <f>IF(Mängud!E53="","",Mängud!E53)</f>
        <v>Veiko Ristissaar</v>
      </c>
      <c r="E158" s="4">
        <f>IF(F158="","",VLOOKUP(F158,Paigutus!$D$5:$F$100,3,FALSE))</f>
        <v>51</v>
      </c>
      <c r="F158" s="4" t="str">
        <f>IF(D158="","",IF(D158=Mängud!C53,Mängud!B53,Mängud!C53))</f>
        <v>Celly Kukk</v>
      </c>
      <c r="G158" s="4" t="str">
        <f>IF(Mängud!F53="","",Mängud!F53)</f>
        <v>3:0</v>
      </c>
    </row>
    <row r="159" spans="1:7" ht="12.75">
      <c r="A159" s="4">
        <v>253</v>
      </c>
      <c r="C159" s="4">
        <f>IF(D159="","",VLOOKUP(D159,Paigutus!$D:$F,3,FALSE))</f>
        <v>11</v>
      </c>
      <c r="D159" s="4" t="str">
        <f>IF(Mängud!E54="","",Mängud!E54)</f>
        <v>Katrin-riina Hanson</v>
      </c>
      <c r="E159" s="4">
        <f>IF(F159="","",VLOOKUP(F159,Paigutus!$D$5:$F$100,3,FALSE))</f>
        <v>54</v>
      </c>
      <c r="F159" s="4" t="str">
        <f>IF(D159="","",IF(D159=Mängud!C54,Mängud!B54,Mängud!C54))</f>
        <v>Aleksandr Zubjuk</v>
      </c>
      <c r="G159" s="4" t="str">
        <f>IF(Mängud!F54="","",Mängud!F54)</f>
        <v>3:0</v>
      </c>
    </row>
    <row r="160" spans="1:7" ht="12.75">
      <c r="A160" s="4">
        <v>254</v>
      </c>
      <c r="C160" s="4">
        <f>IF(D160="","",VLOOKUP(D160,Paigutus!$D:$F,3,FALSE))</f>
        <v>22</v>
      </c>
      <c r="D160" s="4" t="str">
        <f>IF(Mängud!E55="","",Mängud!E55)</f>
        <v>Lauri Ulla</v>
      </c>
      <c r="E160" s="4">
        <f>IF(F160="","",VLOOKUP(F160,Paigutus!$D$5:$F$100,3,FALSE))</f>
        <v>43</v>
      </c>
      <c r="F160" s="4" t="str">
        <f>IF(D160="","",IF(D160=Mängud!C55,Mängud!B55,Mängud!C55))</f>
        <v>Kristi Ernits</v>
      </c>
      <c r="G160" s="4" t="str">
        <f>IF(Mängud!F55="","",Mängud!F55)</f>
        <v>3:0</v>
      </c>
    </row>
    <row r="161" spans="1:7" ht="12.75">
      <c r="A161" s="4">
        <v>255</v>
      </c>
      <c r="C161" s="4">
        <f>IF(D161="","",VLOOKUP(D161,Paigutus!$D:$F,3,FALSE))</f>
        <v>38</v>
      </c>
      <c r="D161" s="4" t="str">
        <f>IF(Mängud!E56="","",Mängud!E56)</f>
        <v>Piret Kummel</v>
      </c>
      <c r="E161" s="4">
        <f>IF(F161="","",VLOOKUP(F161,Paigutus!$D$5:$F$100,3,FALSE))</f>
        <v>27</v>
      </c>
      <c r="F161" s="4" t="str">
        <f>IF(D161="","",IF(D161=Mängud!C56,Mängud!B56,Mängud!C56))</f>
        <v>Oliver Ollmann</v>
      </c>
      <c r="G161" s="4" t="str">
        <f>IF(Mängud!F56="","",Mängud!F56)</f>
        <v>3:2</v>
      </c>
    </row>
    <row r="162" spans="1:7" ht="12.75">
      <c r="A162" s="4">
        <v>256</v>
      </c>
      <c r="C162" s="4">
        <f>IF(D162="","",VLOOKUP(D162,Paigutus!$D:$F,3,FALSE))</f>
        <v>6</v>
      </c>
      <c r="D162" s="4" t="str">
        <f>IF(Mängud!E57="","",Mängud!E57)</f>
        <v>Andres Somer</v>
      </c>
      <c r="E162" s="4">
        <f>IF(F162="","",VLOOKUP(F162,Paigutus!$D$5:$F$100,3,FALSE))</f>
        <v>59</v>
      </c>
      <c r="F162" s="4" t="str">
        <f>IF(D162="","",IF(D162=Mängud!C57,Mängud!B57,Mängud!C57))</f>
        <v>Heiki Hansar</v>
      </c>
      <c r="G162" s="4" t="str">
        <f>IF(Mängud!F57="","",Mängud!F57)</f>
        <v>3:0</v>
      </c>
    </row>
    <row r="163" spans="1:7" ht="12.75">
      <c r="A163" s="4">
        <v>257</v>
      </c>
      <c r="C163" s="4">
        <f>IF(D163="","",VLOOKUP(D163,Paigutus!$D:$F,3,FALSE))</f>
        <v>7</v>
      </c>
      <c r="D163" s="4" t="str">
        <f>IF(Mängud!E58="","",Mängud!E58)</f>
        <v>Taavi Raidmets</v>
      </c>
      <c r="E163" s="4">
        <f>IF(F163="","",VLOOKUP(F163,Paigutus!$D$5:$F$100,3,FALSE))</f>
        <v>71</v>
      </c>
      <c r="F163" s="4" t="str">
        <f>IF(D163="","",IF(D163=Mängud!C58,Mängud!B58,Mängud!C58))</f>
        <v>Johann Ollmann</v>
      </c>
      <c r="G163" s="4" t="str">
        <f>IF(Mängud!F58="","",Mängud!F58)</f>
        <v>3:0</v>
      </c>
    </row>
    <row r="164" spans="1:7" ht="12.75">
      <c r="A164" s="4">
        <v>258</v>
      </c>
      <c r="C164" s="4">
        <f>IF(D164="","",VLOOKUP(D164,Paigutus!$D:$F,3,FALSE))</f>
        <v>39</v>
      </c>
      <c r="D164" s="4" t="str">
        <f>IF(Mängud!E59="","",Mängud!E59)</f>
        <v>Taavi Miku</v>
      </c>
      <c r="E164" s="4">
        <f>IF(F164="","",VLOOKUP(F164,Paigutus!$D$5:$F$100,3,FALSE))</f>
        <v>26</v>
      </c>
      <c r="F164" s="4" t="str">
        <f>IF(D164="","",IF(D164=Mängud!C59,Mängud!B59,Mängud!C59))</f>
        <v>Reino Ristissaar</v>
      </c>
      <c r="G164" s="4" t="str">
        <f>IF(Mängud!F59="","",Mängud!F59)</f>
        <v>3:0</v>
      </c>
    </row>
    <row r="165" spans="1:7" ht="12.75">
      <c r="A165" s="4">
        <v>259</v>
      </c>
      <c r="C165" s="4">
        <f>IF(D165="","",VLOOKUP(D165,Paigutus!$D:$F,3,FALSE))</f>
        <v>23</v>
      </c>
      <c r="D165" s="4" t="str">
        <f>IF(Mängud!E60="","",Mängud!E60)</f>
        <v>Kalju Kalda</v>
      </c>
      <c r="E165" s="4">
        <f>IF(F165="","",VLOOKUP(F165,Paigutus!$D$5:$F$100,3,FALSE))</f>
        <v>42</v>
      </c>
      <c r="F165" s="4" t="str">
        <f>IF(D165="","",IF(D165=Mängud!C60,Mängud!B60,Mängud!C60))</f>
        <v>Enrico Kozintsev</v>
      </c>
      <c r="G165" s="4" t="str">
        <f>IF(Mängud!F60="","",Mängud!F60)</f>
        <v>3:2</v>
      </c>
    </row>
    <row r="166" spans="1:7" ht="12.75">
      <c r="A166" s="4">
        <v>260</v>
      </c>
      <c r="C166" s="4">
        <f>IF(D166="","",VLOOKUP(D166,Paigutus!$D:$F,3,FALSE))</f>
        <v>10</v>
      </c>
      <c r="D166" s="4" t="str">
        <f>IF(Mängud!E61="","",Mängud!E61)</f>
        <v>Urmas Sinisalu</v>
      </c>
      <c r="E166" s="4">
        <f>IF(F166="","",VLOOKUP(F166,Paigutus!$D$5:$F$100,3,FALSE))</f>
        <v>55</v>
      </c>
      <c r="F166" s="4" t="str">
        <f>IF(D166="","",IF(D166=Mängud!C61,Mängud!B61,Mängud!C61))</f>
        <v>Ellen Vahter</v>
      </c>
      <c r="G166" s="4" t="str">
        <f>IF(Mängud!F61="","",Mängud!F61)</f>
        <v>3:0</v>
      </c>
    </row>
    <row r="167" spans="1:7" ht="12.75">
      <c r="A167" s="4">
        <v>261</v>
      </c>
      <c r="C167" s="4">
        <f>IF(D167="","",VLOOKUP(D167,Paigutus!$D:$F,3,FALSE))</f>
        <v>15</v>
      </c>
      <c r="D167" s="4" t="str">
        <f>IF(Mängud!E62="","",Mängud!E62)</f>
        <v>Imre Korsen</v>
      </c>
      <c r="E167" s="4">
        <f>IF(F167="","",VLOOKUP(F167,Paigutus!$D$5:$F$100,3,FALSE))</f>
        <v>50</v>
      </c>
      <c r="F167" s="4" t="str">
        <f>IF(D167="","",IF(D167=Mängud!C62,Mängud!B62,Mängud!C62))</f>
        <v>Margo Merigan</v>
      </c>
      <c r="G167" s="4" t="str">
        <f>IF(Mängud!F62="","",Mängud!F62)</f>
        <v>3:0</v>
      </c>
    </row>
    <row r="168" spans="1:7" ht="12.75">
      <c r="A168" s="4">
        <v>262</v>
      </c>
      <c r="C168" s="4">
        <f>IF(D168="","",VLOOKUP(D168,Paigutus!$D:$F,3,FALSE))</f>
        <v>18</v>
      </c>
      <c r="D168" s="4" t="str">
        <f>IF(Mängud!E63="","",Mängud!E63)</f>
        <v>Grigori Maltizov</v>
      </c>
      <c r="E168" s="4">
        <f>IF(F168="","",VLOOKUP(F168,Paigutus!$D$5:$F$100,3,FALSE))</f>
        <v>47</v>
      </c>
      <c r="F168" s="4" t="str">
        <f>IF(D168="","",IF(D168=Mängud!C63,Mängud!B63,Mängud!C63))</f>
        <v>Reet Kullerkupp</v>
      </c>
      <c r="G168" s="4" t="str">
        <f>IF(Mängud!F63="","",Mängud!F63)</f>
        <v>3:0</v>
      </c>
    </row>
    <row r="169" spans="1:7" ht="12.75">
      <c r="A169" s="4">
        <v>263</v>
      </c>
      <c r="C169" s="4">
        <f>IF(D169="","",VLOOKUP(D169,Paigutus!$D:$F,3,FALSE))</f>
        <v>34</v>
      </c>
      <c r="D169" s="4" t="str">
        <f>IF(Mängud!E64="","",Mängud!E64)</f>
        <v>Kalju Nasir</v>
      </c>
      <c r="E169" s="4">
        <f>IF(F169="","",VLOOKUP(F169,Paigutus!$D$5:$F$100,3,FALSE))</f>
        <v>31</v>
      </c>
      <c r="F169" s="4" t="str">
        <f>IF(D169="","",IF(D169=Mängud!C64,Mängud!B64,Mängud!C64))</f>
        <v>Sten Toomla</v>
      </c>
      <c r="G169" s="4" t="str">
        <f>IF(Mängud!F64="","",Mängud!F64)</f>
        <v>3:0</v>
      </c>
    </row>
    <row r="170" spans="1:7" ht="12.75">
      <c r="A170" s="4">
        <v>264</v>
      </c>
      <c r="C170" s="4">
        <f>IF(D170="","",VLOOKUP(D170,Paigutus!$D:$F,3,FALSE))</f>
        <v>2</v>
      </c>
      <c r="D170" s="4" t="str">
        <f>IF(Mängud!E65="","",Mängud!E65)</f>
        <v>Allar Vellner</v>
      </c>
      <c r="E170" s="4">
        <f>IF(F170="","",VLOOKUP(F170,Paigutus!$D$5:$F$100,3,FALSE))</f>
        <v>63</v>
      </c>
      <c r="F170" s="4" t="str">
        <f>IF(D170="","",IF(D170=Mängud!C65,Mängud!B65,Mängud!C65))</f>
        <v>Neverly Lukas</v>
      </c>
      <c r="G170" s="4" t="str">
        <f>IF(Mängud!F65="","",Mängud!F65)</f>
        <v>3:0</v>
      </c>
    </row>
    <row r="171" spans="1:7" ht="12.75">
      <c r="A171" s="4">
        <v>265</v>
      </c>
      <c r="C171" s="4">
        <f>IF(D171="","",VLOOKUP(D171,Paigutus!$D:$F,3,FALSE))</f>
        <v>64</v>
      </c>
      <c r="D171" s="4" t="str">
        <f>IF(Mängud!E66="","",Mängud!E66)</f>
        <v>Joosep Hansar</v>
      </c>
      <c r="E171" s="4">
        <f>IF(F171="","",VLOOKUP(F171,Paigutus!$D$5:$F$100,3,FALSE))</f>
        <v>66</v>
      </c>
      <c r="F171" s="4" t="str">
        <f>IF(D171="","",IF(D171=Mängud!C66,Mängud!B66,Mängud!C66))</f>
        <v>Aivar Soo</v>
      </c>
      <c r="G171" s="4" t="str">
        <f>IF(Mängud!F66="","",Mängud!F66)</f>
        <v>3:2</v>
      </c>
    </row>
    <row r="172" spans="1:7" ht="12.75">
      <c r="A172" s="4">
        <v>266</v>
      </c>
      <c r="C172" s="4">
        <f>IF(D172="","",VLOOKUP(D172,Paigutus!$D:$F,3,FALSE))</f>
        <v>33</v>
      </c>
      <c r="D172" s="4" t="str">
        <f>IF(Mängud!E67="","",Mängud!E67)</f>
        <v>Ats Kallais</v>
      </c>
      <c r="E172" s="4">
        <f>IF(F172="","",VLOOKUP(F172,Paigutus!$D$5:$F$100,3,FALSE))</f>
        <v>83</v>
      </c>
      <c r="F172" s="4" t="str">
        <f>IF(D172="","",IF(D172=Mängud!C67,Mängud!B67,Mängud!C67))</f>
        <v>Bye Bye</v>
      </c>
      <c r="G172" s="4" t="str">
        <f>IF(Mängud!F67="","",Mängud!F67)</f>
        <v>w.o.</v>
      </c>
    </row>
    <row r="173" spans="1:7" ht="12.75">
      <c r="A173" s="4">
        <v>267</v>
      </c>
      <c r="C173" s="4">
        <f>IF(D173="","",VLOOKUP(D173,Paigutus!$D:$F,3,FALSE))</f>
        <v>48</v>
      </c>
      <c r="D173" s="4" t="str">
        <f>IF(Mängud!E68="","",Mängud!E68)</f>
        <v>Tõnu Hansar</v>
      </c>
      <c r="E173" s="4">
        <f>IF(F173="","",VLOOKUP(F173,Paigutus!$D$5:$F$100,3,FALSE))</f>
        <v>82</v>
      </c>
      <c r="F173" s="4" t="str">
        <f>IF(D173="","",IF(D173=Mängud!C68,Mängud!B68,Mängud!C68))</f>
        <v>Mirtel Vinnal</v>
      </c>
      <c r="G173" s="4" t="str">
        <f>IF(Mängud!F68="","",Mängud!F68)</f>
        <v>3:0</v>
      </c>
    </row>
    <row r="174" spans="1:7" ht="12.75">
      <c r="A174" s="4">
        <v>268</v>
      </c>
      <c r="C174" s="4">
        <f>IF(D174="","",VLOOKUP(D174,Paigutus!$D:$F,3,FALSE))</f>
        <v>49</v>
      </c>
      <c r="D174" s="4" t="str">
        <f>IF(Mängud!E69="","",Mängud!E69)</f>
        <v>Peeter Pill</v>
      </c>
      <c r="E174" s="4">
        <f>IF(F174="","",VLOOKUP(F174,Paigutus!$D$5:$F$100,3,FALSE))</f>
        <v>79</v>
      </c>
      <c r="F174" s="4" t="str">
        <f>IF(D174="","",IF(D174=Mängud!C69,Mängud!B69,Mängud!C69))</f>
        <v>Kristo Kerno</v>
      </c>
      <c r="G174" s="4" t="str">
        <f>IF(Mängud!F69="","",Mängud!F69)</f>
        <v>3:0</v>
      </c>
    </row>
    <row r="175" spans="1:7" ht="12.75">
      <c r="A175" s="4">
        <v>269</v>
      </c>
      <c r="C175" s="4">
        <f>IF(D175="","",VLOOKUP(D175,Paigutus!$D:$F,3,FALSE))</f>
        <v>56</v>
      </c>
      <c r="D175" s="4" t="str">
        <f>IF(Mängud!E70="","",Mängud!E70)</f>
        <v>Vesta Lissovenko</v>
      </c>
      <c r="E175" s="4">
        <f>IF(F175="","",VLOOKUP(F175,Paigutus!$D$5:$F$100,3,FALSE))</f>
        <v>74</v>
      </c>
      <c r="F175" s="4" t="str">
        <f>IF(D175="","",IF(D175=Mängud!C70,Mängud!B70,Mängud!C70))</f>
        <v>Larissa Lill</v>
      </c>
      <c r="G175" s="4" t="str">
        <f>IF(Mängud!F70="","",Mängud!F70)</f>
        <v>3:0</v>
      </c>
    </row>
    <row r="176" spans="1:7" ht="12.75">
      <c r="A176" s="4">
        <v>270</v>
      </c>
      <c r="C176" s="4">
        <f>IF(D176="","",VLOOKUP(D176,Paigutus!$D:$F,3,FALSE))</f>
        <v>41</v>
      </c>
      <c r="D176" s="4" t="str">
        <f>IF(Mängud!E71="","",Mängud!E71)</f>
        <v>Arvi Merigan</v>
      </c>
      <c r="E176" s="4">
        <f>IF(F176="","",VLOOKUP(F176,Paigutus!$D$5:$F$100,3,FALSE))</f>
        <v>83</v>
      </c>
      <c r="F176" s="4" t="str">
        <f>IF(D176="","",IF(D176=Mängud!C71,Mängud!B71,Mängud!C71))</f>
        <v>Bye Bye</v>
      </c>
      <c r="G176" s="4" t="str">
        <f>IF(Mängud!F71="","",Mängud!F71)</f>
        <v>w.o.</v>
      </c>
    </row>
    <row r="177" spans="1:7" ht="12.75">
      <c r="A177" s="4">
        <v>271</v>
      </c>
      <c r="C177" s="4">
        <f>IF(D177="","",VLOOKUP(D177,Paigutus!$D:$F,3,FALSE))</f>
        <v>40</v>
      </c>
      <c r="D177" s="4" t="str">
        <f>IF(Mängud!E72="","",Mängud!E72)</f>
        <v>Alex Rahuoja</v>
      </c>
      <c r="E177" s="4">
        <f>IF(F177="","",VLOOKUP(F177,Paigutus!$D$5:$F$100,3,FALSE))</f>
        <v>83</v>
      </c>
      <c r="F177" s="4" t="str">
        <f>IF(D177="","",IF(D177=Mängud!C72,Mängud!B72,Mängud!C72))</f>
        <v>Bye Bye</v>
      </c>
      <c r="G177" s="4" t="str">
        <f>IF(Mängud!F72="","",Mängud!F72)</f>
        <v>w.o.</v>
      </c>
    </row>
    <row r="178" spans="1:7" ht="12.75">
      <c r="A178" s="4">
        <v>272</v>
      </c>
      <c r="C178" s="4">
        <f>IF(D178="","",VLOOKUP(D178,Paigutus!$D:$F,3,FALSE))</f>
        <v>57</v>
      </c>
      <c r="D178" s="4" t="str">
        <f>IF(Mängud!E73="","",Mängud!E73)</f>
        <v>Oleg Gussarov</v>
      </c>
      <c r="E178" s="4">
        <f>IF(F178="","",VLOOKUP(F178,Paigutus!$D$5:$F$100,3,FALSE))</f>
        <v>58</v>
      </c>
      <c r="F178" s="4" t="str">
        <f>IF(D178="","",IF(D178=Mängud!C73,Mängud!B73,Mängud!C73))</f>
        <v>Ivar Kiik</v>
      </c>
      <c r="G178" s="4" t="str">
        <f>IF(Mängud!F73="","",Mängud!F73)</f>
        <v>3:0</v>
      </c>
    </row>
    <row r="179" spans="1:7" ht="12.75">
      <c r="A179" s="4">
        <v>273</v>
      </c>
      <c r="C179" s="4">
        <f>IF(D179="","",VLOOKUP(D179,Paigutus!$D:$F,3,FALSE))</f>
        <v>70</v>
      </c>
      <c r="D179" s="4" t="str">
        <f>IF(Mängud!E74="","",Mängud!E74)</f>
        <v>Alexandra-olivia Hanson</v>
      </c>
      <c r="E179" s="4">
        <f>IF(F179="","",VLOOKUP(F179,Paigutus!$D$5:$F$100,3,FALSE))</f>
        <v>69</v>
      </c>
      <c r="F179" s="4" t="str">
        <f>IF(D179="","",IF(D179=Mängud!C74,Mängud!B74,Mängud!C74))</f>
        <v>Aleks Vaarpu</v>
      </c>
      <c r="G179" s="4" t="str">
        <f>IF(Mängud!F74="","",Mängud!F74)</f>
        <v>3:1</v>
      </c>
    </row>
    <row r="180" spans="1:7" ht="12.75">
      <c r="A180" s="4">
        <v>274</v>
      </c>
      <c r="C180" s="4">
        <f>IF(D180="","",VLOOKUP(D180,Paigutus!$D:$F,3,FALSE))</f>
        <v>37</v>
      </c>
      <c r="D180" s="4" t="str">
        <f>IF(Mängud!E75="","",Mängud!E75)</f>
        <v>Heikki Sool</v>
      </c>
      <c r="E180" s="4">
        <f>IF(F180="","",VLOOKUP(F180,Paigutus!$D$5:$F$100,3,FALSE))</f>
        <v>83</v>
      </c>
      <c r="F180" s="4" t="str">
        <f>IF(D180="","",IF(D180=Mängud!C75,Mängud!B75,Mängud!C75))</f>
        <v>Bye Bye</v>
      </c>
      <c r="G180" s="4" t="str">
        <f>IF(Mängud!F75="","",Mängud!F75)</f>
        <v>w.o.</v>
      </c>
    </row>
    <row r="181" spans="1:7" ht="12.75">
      <c r="A181" s="4">
        <v>275</v>
      </c>
      <c r="C181" s="4">
        <f>IF(D181="","",VLOOKUP(D181,Paigutus!$D:$F,3,FALSE))</f>
        <v>44</v>
      </c>
      <c r="D181" s="4" t="str">
        <f>IF(Mängud!E76="","",Mängud!E76)</f>
        <v>Veljo Mõek</v>
      </c>
      <c r="E181" s="4">
        <f>IF(F181="","",VLOOKUP(F181,Paigutus!$D$5:$F$100,3,FALSE))</f>
        <v>83</v>
      </c>
      <c r="F181" s="4" t="str">
        <f>IF(D181="","",IF(D181=Mängud!C76,Mängud!B76,Mängud!C76))</f>
        <v>Bye Bye</v>
      </c>
      <c r="G181" s="4" t="str">
        <f>IF(Mängud!F76="","",Mängud!F76)</f>
        <v>w.o.</v>
      </c>
    </row>
    <row r="182" spans="1:7" ht="12.75">
      <c r="A182" s="4">
        <v>276</v>
      </c>
      <c r="C182" s="4">
        <f>IF(D182="","",VLOOKUP(D182,Paigutus!$D:$F,3,FALSE))</f>
        <v>53</v>
      </c>
      <c r="D182" s="4" t="str">
        <f>IF(Mängud!E77="","",Mängud!E77)</f>
        <v>Aili Kuldkepp</v>
      </c>
      <c r="E182" s="4">
        <f>IF(F182="","",VLOOKUP(F182,Paigutus!$D$5:$F$100,3,FALSE))</f>
        <v>75</v>
      </c>
      <c r="F182" s="4" t="str">
        <f>IF(D182="","",IF(D182=Mängud!C77,Mängud!B77,Mängud!C77))</f>
        <v>Taivo Koitla</v>
      </c>
      <c r="G182" s="4" t="str">
        <f>IF(Mängud!F77="","",Mängud!F77)</f>
        <v>3:0</v>
      </c>
    </row>
    <row r="183" spans="1:7" ht="12.75">
      <c r="A183" s="4">
        <v>277</v>
      </c>
      <c r="C183" s="4">
        <f>IF(D183="","",VLOOKUP(D183,Paigutus!$D:$F,3,FALSE))</f>
        <v>52</v>
      </c>
      <c r="D183" s="4" t="str">
        <f>IF(Mängud!E78="","",Mängud!E78)</f>
        <v>Mati Türk</v>
      </c>
      <c r="E183" s="4">
        <f>IF(F183="","",VLOOKUP(F183,Paigutus!$D$5:$F$100,3,FALSE))</f>
        <v>78</v>
      </c>
      <c r="F183" s="4" t="str">
        <f>IF(D183="","",IF(D183=Mängud!C78,Mängud!B78,Mängud!C78))</f>
        <v>Siim Esko</v>
      </c>
      <c r="G183" s="4" t="str">
        <f>IF(Mängud!F78="","",Mängud!F78)</f>
        <v>3:0</v>
      </c>
    </row>
    <row r="184" spans="1:7" ht="12.75">
      <c r="A184" s="4">
        <v>278</v>
      </c>
      <c r="C184" s="4">
        <f>IF(D184="","",VLOOKUP(D184,Paigutus!$D:$F,3,FALSE))</f>
        <v>45</v>
      </c>
      <c r="D184" s="4" t="str">
        <f>IF(Mängud!E79="","",Mängud!E79)</f>
        <v>Raino Rosin</v>
      </c>
      <c r="E184" s="4">
        <f>IF(F184="","",VLOOKUP(F184,Paigutus!$D$5:$F$100,3,FALSE))</f>
        <v>83</v>
      </c>
      <c r="F184" s="4" t="str">
        <f>IF(D184="","",IF(D184=Mängud!C79,Mängud!B79,Mängud!C79))</f>
        <v>Bye Bye</v>
      </c>
      <c r="G184" s="4" t="str">
        <f>IF(Mängud!F79="","",Mängud!F79)</f>
        <v>w.o.</v>
      </c>
    </row>
    <row r="185" spans="1:7" ht="12.75">
      <c r="A185" s="4">
        <v>279</v>
      </c>
      <c r="C185" s="4">
        <f>IF(D185="","",VLOOKUP(D185,Paigutus!$D:$F,3,FALSE))</f>
        <v>36</v>
      </c>
      <c r="D185" s="4" t="str">
        <f>IF(Mängud!E80="","",Mängud!E80)</f>
        <v>Uno Ridal</v>
      </c>
      <c r="E185" s="4">
        <f>IF(F185="","",VLOOKUP(F185,Paigutus!$D$5:$F$100,3,FALSE))</f>
        <v>83</v>
      </c>
      <c r="F185" s="4" t="str">
        <f>IF(D185="","",IF(D185=Mängud!C80,Mängud!B80,Mängud!C80))</f>
        <v>Bye Bye</v>
      </c>
      <c r="G185" s="4" t="str">
        <f>IF(Mängud!F80="","",Mängud!F80)</f>
        <v>w.o.</v>
      </c>
    </row>
    <row r="186" spans="1:7" ht="12.75">
      <c r="A186" s="4">
        <v>280</v>
      </c>
      <c r="C186" s="4">
        <f>IF(D186="","",VLOOKUP(D186,Paigutus!$D:$F,3,FALSE))</f>
        <v>62</v>
      </c>
      <c r="D186" s="4" t="str">
        <f>IF(Mängud!E81="","",Mängud!E81)</f>
        <v>Tarmo All</v>
      </c>
      <c r="E186" s="4">
        <f>IF(F186="","",VLOOKUP(F186,Paigutus!$D$5:$F$100,3,FALSE))</f>
        <v>68</v>
      </c>
      <c r="F186" s="4" t="str">
        <f>IF(D186="","",IF(D186=Mängud!C81,Mängud!B81,Mängud!C81))</f>
        <v>Urmas Vender</v>
      </c>
      <c r="G186" s="4" t="str">
        <f>IF(Mängud!F81="","",Mängud!F81)</f>
        <v>3:2</v>
      </c>
    </row>
    <row r="187" spans="1:7" ht="12.75">
      <c r="A187" s="4">
        <v>281</v>
      </c>
      <c r="C187" s="4">
        <f>IF(D187="","",VLOOKUP(D187,Paigutus!$D:$F,3,FALSE))</f>
        <v>61</v>
      </c>
      <c r="D187" s="4" t="str">
        <f>IF(Mängud!E82="","",Mängud!E82)</f>
        <v>Anatoli Zapunov</v>
      </c>
      <c r="E187" s="4">
        <f>IF(F187="","",VLOOKUP(F187,Paigutus!$D$5:$F$100,3,FALSE))</f>
        <v>67</v>
      </c>
      <c r="F187" s="4" t="str">
        <f>IF(D187="","",IF(D187=Mängud!C82,Mängud!B82,Mängud!C82))</f>
        <v>Kestutis Aleknavicius</v>
      </c>
      <c r="G187" s="4" t="str">
        <f>IF(Mängud!F82="","",Mängud!F82)</f>
        <v>3:2</v>
      </c>
    </row>
    <row r="188" spans="1:7" ht="12.75">
      <c r="A188" s="4">
        <v>282</v>
      </c>
      <c r="C188" s="4">
        <f>IF(D188="","",VLOOKUP(D188,Paigutus!$D:$F,3,FALSE))</f>
        <v>30</v>
      </c>
      <c r="D188" s="4" t="str">
        <f>IF(Mängud!E83="","",Mängud!E83)</f>
        <v>Marika Kotka</v>
      </c>
      <c r="E188" s="4">
        <f>IF(F188="","",VLOOKUP(F188,Paigutus!$D$5:$F$100,3,FALSE))</f>
        <v>83</v>
      </c>
      <c r="F188" s="4" t="str">
        <f>IF(D188="","",IF(D188=Mängud!C83,Mängud!B83,Mängud!C83))</f>
        <v>Bye Bye</v>
      </c>
      <c r="G188" s="4" t="str">
        <f>IF(Mängud!F83="","",Mängud!F83)</f>
        <v>w.o.</v>
      </c>
    </row>
    <row r="189" spans="1:7" ht="12.75">
      <c r="A189" s="4">
        <v>283</v>
      </c>
      <c r="C189" s="4">
        <f>IF(D189="","",VLOOKUP(D189,Paigutus!$D:$F,3,FALSE))</f>
        <v>46</v>
      </c>
      <c r="D189" s="4" t="str">
        <f>IF(Mängud!E84="","",Mängud!E84)</f>
        <v>Toomas Hansar</v>
      </c>
      <c r="E189" s="4">
        <f>IF(F189="","",VLOOKUP(F189,Paigutus!$D$5:$F$100,3,FALSE))</f>
        <v>83</v>
      </c>
      <c r="F189" s="4" t="str">
        <f>IF(D189="","",IF(D189=Mängud!C84,Mängud!B84,Mängud!C84))</f>
        <v>Bye Bye</v>
      </c>
      <c r="G189" s="4" t="str">
        <f>IF(Mängud!F84="","",Mängud!F84)</f>
        <v>w.o.</v>
      </c>
    </row>
    <row r="190" spans="1:7" ht="12.75">
      <c r="A190" s="4">
        <v>284</v>
      </c>
      <c r="C190" s="4">
        <f>IF(D190="","",VLOOKUP(D190,Paigutus!$D:$F,3,FALSE))</f>
        <v>51</v>
      </c>
      <c r="D190" s="4" t="str">
        <f>IF(Mängud!E85="","",Mängud!E85)</f>
        <v>Celly Kukk</v>
      </c>
      <c r="E190" s="4">
        <f>IF(F190="","",VLOOKUP(F190,Paigutus!$D$5:$F$100,3,FALSE))</f>
        <v>77</v>
      </c>
      <c r="F190" s="4" t="str">
        <f>IF(D190="","",IF(D190=Mängud!C85,Mängud!B85,Mängud!C85))</f>
        <v>Rene Vinnal</v>
      </c>
      <c r="G190" s="4" t="str">
        <f>IF(Mängud!F85="","",Mängud!F85)</f>
        <v>3:2</v>
      </c>
    </row>
    <row r="191" spans="1:7" ht="12.75">
      <c r="A191" s="4">
        <v>285</v>
      </c>
      <c r="C191" s="4">
        <f>IF(D191="","",VLOOKUP(D191,Paigutus!$D:$F,3,FALSE))</f>
        <v>54</v>
      </c>
      <c r="D191" s="4" t="str">
        <f>IF(Mängud!E86="","",Mängud!E86)</f>
        <v>Aleksandr Zubjuk</v>
      </c>
      <c r="E191" s="4">
        <f>IF(F191="","",VLOOKUP(F191,Paigutus!$D$5:$F$100,3,FALSE))</f>
        <v>76</v>
      </c>
      <c r="F191" s="4" t="str">
        <f>IF(D191="","",IF(D191=Mängud!C86,Mängud!B86,Mängud!C86))</f>
        <v>Raul Taevas</v>
      </c>
      <c r="G191" s="4" t="str">
        <f>IF(Mängud!F86="","",Mängud!F86)</f>
        <v>3:0</v>
      </c>
    </row>
    <row r="192" spans="1:7" ht="12.75">
      <c r="A192" s="4">
        <v>286</v>
      </c>
      <c r="C192" s="4">
        <f>IF(D192="","",VLOOKUP(D192,Paigutus!$D:$F,3,FALSE))</f>
        <v>43</v>
      </c>
      <c r="D192" s="4" t="str">
        <f>IF(Mängud!E87="","",Mängud!E87)</f>
        <v>Kristi Ernits</v>
      </c>
      <c r="E192" s="4">
        <f>IF(F192="","",VLOOKUP(F192,Paigutus!$D$5:$F$100,3,FALSE))</f>
        <v>83</v>
      </c>
      <c r="F192" s="4" t="str">
        <f>IF(D192="","",IF(D192=Mängud!C87,Mängud!B87,Mängud!C87))</f>
        <v>Bye Bye</v>
      </c>
      <c r="G192" s="4" t="str">
        <f>IF(Mängud!F87="","",Mängud!F87)</f>
        <v>w.o.</v>
      </c>
    </row>
    <row r="193" spans="1:7" ht="12.75">
      <c r="A193" s="4">
        <v>287</v>
      </c>
      <c r="C193" s="4">
        <f>IF(D193="","",VLOOKUP(D193,Paigutus!$D:$F,3,FALSE))</f>
        <v>27</v>
      </c>
      <c r="D193" s="4" t="str">
        <f>IF(Mängud!E88="","",Mängud!E88)</f>
        <v>Oliver Ollmann</v>
      </c>
      <c r="E193" s="4">
        <f>IF(F193="","",VLOOKUP(F193,Paigutus!$D$5:$F$100,3,FALSE))</f>
        <v>83</v>
      </c>
      <c r="F193" s="4" t="str">
        <f>IF(D193="","",IF(D193=Mängud!C88,Mängud!B88,Mängud!C88))</f>
        <v>Bye Bye</v>
      </c>
      <c r="G193" s="4" t="str">
        <f>IF(Mängud!F88="","",Mängud!F88)</f>
        <v>w.o.</v>
      </c>
    </row>
    <row r="194" spans="1:7" ht="12.75">
      <c r="A194" s="4">
        <v>288</v>
      </c>
      <c r="C194" s="4">
        <f>IF(D194="","",VLOOKUP(D194,Paigutus!$D:$F,3,FALSE))</f>
        <v>60</v>
      </c>
      <c r="D194" s="4" t="str">
        <f>IF(Mängud!E89="","",Mängud!E89)</f>
        <v>Raivo Roots</v>
      </c>
      <c r="E194" s="4">
        <f>IF(F194="","",VLOOKUP(F194,Paigutus!$D$5:$F$100,3,FALSE))</f>
        <v>59</v>
      </c>
      <c r="F194" s="4" t="str">
        <f>IF(D194="","",IF(D194=Mängud!C89,Mängud!B89,Mängud!C89))</f>
        <v>Heiki Hansar</v>
      </c>
      <c r="G194" s="4" t="str">
        <f>IF(Mängud!F89="","",Mängud!F89)</f>
        <v>3:0</v>
      </c>
    </row>
    <row r="195" spans="1:7" ht="12.75">
      <c r="A195" s="4">
        <v>289</v>
      </c>
      <c r="C195" s="4">
        <f>IF(D195="","",VLOOKUP(D195,Paigutus!$D:$F,3,FALSE))</f>
        <v>72</v>
      </c>
      <c r="D195" s="4" t="str">
        <f>IF(Mängud!E90="","",Mängud!E90)</f>
        <v>Anneli Mälksoo</v>
      </c>
      <c r="E195" s="4">
        <f>IF(F195="","",VLOOKUP(F195,Paigutus!$D$5:$F$100,3,FALSE))</f>
        <v>71</v>
      </c>
      <c r="F195" s="4" t="str">
        <f>IF(D195="","",IF(D195=Mängud!C90,Mängud!B90,Mängud!C90))</f>
        <v>Johann Ollmann</v>
      </c>
      <c r="G195" s="4" t="str">
        <f>IF(Mängud!F90="","",Mängud!F90)</f>
        <v>3:1</v>
      </c>
    </row>
    <row r="196" spans="1:7" ht="12.75">
      <c r="A196" s="4">
        <v>290</v>
      </c>
      <c r="C196" s="4">
        <f>IF(D196="","",VLOOKUP(D196,Paigutus!$D:$F,3,FALSE))</f>
        <v>26</v>
      </c>
      <c r="D196" s="4" t="str">
        <f>IF(Mängud!E91="","",Mängud!E91)</f>
        <v>Reino Ristissaar</v>
      </c>
      <c r="E196" s="4">
        <f>IF(F196="","",VLOOKUP(F196,Paigutus!$D$5:$F$100,3,FALSE))</f>
        <v>83</v>
      </c>
      <c r="F196" s="4" t="str">
        <f>IF(D196="","",IF(D196=Mängud!C91,Mängud!B91,Mängud!C91))</f>
        <v>Bye Bye</v>
      </c>
      <c r="G196" s="4" t="str">
        <f>IF(Mängud!F91="","",Mängud!F91)</f>
        <v>w.o.</v>
      </c>
    </row>
    <row r="197" spans="1:7" ht="12.75">
      <c r="A197" s="4">
        <v>291</v>
      </c>
      <c r="C197" s="4">
        <f>IF(D197="","",VLOOKUP(D197,Paigutus!$D:$F,3,FALSE))</f>
        <v>42</v>
      </c>
      <c r="D197" s="4" t="str">
        <f>IF(Mängud!E92="","",Mängud!E92)</f>
        <v>Enrico Kozintsev</v>
      </c>
      <c r="E197" s="4">
        <f>IF(F197="","",VLOOKUP(F197,Paigutus!$D$5:$F$100,3,FALSE))</f>
        <v>83</v>
      </c>
      <c r="F197" s="4" t="str">
        <f>IF(D197="","",IF(D197=Mängud!C92,Mängud!B92,Mängud!C92))</f>
        <v>Bye Bye</v>
      </c>
      <c r="G197" s="4" t="str">
        <f>IF(Mängud!F92="","",Mängud!F92)</f>
        <v>w.o.</v>
      </c>
    </row>
    <row r="198" spans="1:7" ht="12.75">
      <c r="A198" s="4">
        <v>292</v>
      </c>
      <c r="C198" s="4">
        <f>IF(D198="","",VLOOKUP(D198,Paigutus!$D:$F,3,FALSE))</f>
        <v>55</v>
      </c>
      <c r="D198" s="4" t="str">
        <f>IF(Mängud!E93="","",Mängud!E93)</f>
        <v>Ellen Vahter</v>
      </c>
      <c r="E198" s="4">
        <f>IF(F198="","",VLOOKUP(F198,Paigutus!$D$5:$F$100,3,FALSE))</f>
        <v>73</v>
      </c>
      <c r="F198" s="4" t="str">
        <f>IF(D198="","",IF(D198=Mängud!C93,Mängud!B93,Mängud!C93))</f>
        <v>Anna maria Hanson</v>
      </c>
      <c r="G198" s="4" t="str">
        <f>IF(Mängud!F93="","",Mängud!F93)</f>
        <v>3:1</v>
      </c>
    </row>
    <row r="199" spans="1:7" ht="12.75">
      <c r="A199" s="4">
        <v>293</v>
      </c>
      <c r="C199" s="4">
        <f>IF(D199="","",VLOOKUP(D199,Paigutus!$D:$F,3,FALSE))</f>
        <v>50</v>
      </c>
      <c r="D199" s="4" t="str">
        <f>IF(Mängud!E94="","",Mängud!E94)</f>
        <v>Margo Merigan</v>
      </c>
      <c r="E199" s="4">
        <f>IF(F199="","",VLOOKUP(F199,Paigutus!$D$5:$F$100,3,FALSE))</f>
        <v>80</v>
      </c>
      <c r="F199" s="4" t="str">
        <f>IF(D199="","",IF(D199=Mängud!C94,Mängud!B94,Mängud!C94))</f>
        <v>Jako Lill</v>
      </c>
      <c r="G199" s="4" t="str">
        <f>IF(Mängud!F94="","",Mängud!F94)</f>
        <v>3:0</v>
      </c>
    </row>
    <row r="200" spans="1:7" ht="12.75">
      <c r="A200" s="4">
        <v>294</v>
      </c>
      <c r="C200" s="4">
        <f>IF(D200="","",VLOOKUP(D200,Paigutus!$D:$F,3,FALSE))</f>
        <v>47</v>
      </c>
      <c r="D200" s="4" t="str">
        <f>IF(Mängud!E95="","",Mängud!E95)</f>
        <v>Reet Kullerkupp</v>
      </c>
      <c r="E200" s="4">
        <f>IF(F200="","",VLOOKUP(F200,Paigutus!$D$5:$F$100,3,FALSE))</f>
        <v>81</v>
      </c>
      <c r="F200" s="4" t="str">
        <f>IF(D200="","",IF(D200=Mängud!C95,Mängud!B95,Mängud!C95))</f>
        <v>Sara Ponnin</v>
      </c>
      <c r="G200" s="4" t="str">
        <f>IF(Mängud!F95="","",Mängud!F95)</f>
        <v>3:0</v>
      </c>
    </row>
    <row r="201" spans="1:7" ht="12.75">
      <c r="A201" s="4">
        <v>295</v>
      </c>
      <c r="C201" s="4">
        <f>IF(D201="","",VLOOKUP(D201,Paigutus!$D:$F,3,FALSE))</f>
        <v>31</v>
      </c>
      <c r="D201" s="4" t="str">
        <f>IF(Mängud!E96="","",Mängud!E96)</f>
        <v>Sten Toomla</v>
      </c>
      <c r="E201" s="4">
        <f>IF(F201="","",VLOOKUP(F201,Paigutus!$D$5:$F$100,3,FALSE))</f>
        <v>83</v>
      </c>
      <c r="F201" s="4" t="str">
        <f>IF(D201="","",IF(D201=Mängud!C96,Mängud!B96,Mängud!C96))</f>
        <v>Bye Bye</v>
      </c>
      <c r="G201" s="4" t="str">
        <f>IF(Mängud!F96="","",Mängud!F96)</f>
        <v>w.o.</v>
      </c>
    </row>
    <row r="202" spans="1:7" ht="12.75">
      <c r="A202" s="4">
        <v>296</v>
      </c>
      <c r="C202" s="4">
        <f>IF(D202="","",VLOOKUP(D202,Paigutus!$D:$F,3,FALSE))</f>
        <v>63</v>
      </c>
      <c r="D202" s="4" t="str">
        <f>IF(Mängud!E97="","",Mängud!E97)</f>
        <v>Neverly Lukas</v>
      </c>
      <c r="E202" s="4">
        <f>IF(F202="","",VLOOKUP(F202,Paigutus!$D$5:$F$100,3,FALSE))</f>
        <v>65</v>
      </c>
      <c r="F202" s="4" t="str">
        <f>IF(D202="","",IF(D202=Mängud!C97,Mängud!B97,Mängud!C97))</f>
        <v>Egle Hiius</v>
      </c>
      <c r="G202" s="4" t="str">
        <f>IF(Mängud!F97="","",Mängud!F97)</f>
        <v>3:1</v>
      </c>
    </row>
    <row r="203" spans="1:7" ht="12.75">
      <c r="A203" s="4">
        <v>297</v>
      </c>
      <c r="C203" s="4">
        <f>IF(D203="","",VLOOKUP(D203,Paigutus!$D:$F,3,FALSE))</f>
        <v>1</v>
      </c>
      <c r="D203" s="4" t="str">
        <f>IF(Mängud!E98="","",Mängud!E98)</f>
        <v>Liisi Vellner</v>
      </c>
      <c r="E203" s="4">
        <f>IF(F203="","",VLOOKUP(F203,Paigutus!$D$5:$F$100,3,FALSE))</f>
        <v>32</v>
      </c>
      <c r="F203" s="4" t="str">
        <f>IF(D203="","",IF(D203=Mängud!C98,Mängud!B98,Mängud!C98))</f>
        <v>Vootele Vaher</v>
      </c>
      <c r="G203" s="4" t="str">
        <f>IF(Mängud!F98="","",Mängud!F98)</f>
        <v>3:0</v>
      </c>
    </row>
    <row r="204" spans="1:7" ht="12.75">
      <c r="A204" s="4">
        <v>298</v>
      </c>
      <c r="C204" s="4">
        <f>IF(D204="","",VLOOKUP(D204,Paigutus!$D:$F,3,FALSE))</f>
        <v>17</v>
      </c>
      <c r="D204" s="4" t="str">
        <f>IF(Mängud!E99="","",Mängud!E99)</f>
        <v>Keit Reinsalu</v>
      </c>
      <c r="E204" s="4">
        <f>IF(F204="","",VLOOKUP(F204,Paigutus!$D$5:$F$100,3,FALSE))</f>
        <v>16</v>
      </c>
      <c r="F204" s="4" t="str">
        <f>IF(D204="","",IF(D204=Mängud!C99,Mängud!B99,Mängud!C99))</f>
        <v>Eduard Virkunen</v>
      </c>
      <c r="G204" s="4" t="str">
        <f>IF(Mängud!F99="","",Mängud!F99)</f>
        <v>3:1</v>
      </c>
    </row>
    <row r="205" spans="1:7" ht="12.75">
      <c r="A205" s="4">
        <v>299</v>
      </c>
      <c r="C205" s="4">
        <f>IF(D205="","",VLOOKUP(D205,Paigutus!$D:$F,3,FALSE))</f>
        <v>9</v>
      </c>
      <c r="D205" s="4" t="str">
        <f>IF(Mängud!E100="","",Mängud!E100)</f>
        <v>Aimar Välja</v>
      </c>
      <c r="E205" s="4">
        <f>IF(F205="","",VLOOKUP(F205,Paigutus!$D$5:$F$100,3,FALSE))</f>
        <v>24</v>
      </c>
      <c r="F205" s="4" t="str">
        <f>IF(D205="","",IF(D205=Mängud!C100,Mängud!B100,Mängud!C100))</f>
        <v>Kalle Kuuspalu</v>
      </c>
      <c r="G205" s="4" t="str">
        <f>IF(Mängud!F100="","",Mängud!F100)</f>
        <v>3:0</v>
      </c>
    </row>
    <row r="206" spans="1:7" ht="12.75">
      <c r="A206" s="4">
        <v>300</v>
      </c>
      <c r="C206" s="4">
        <f>IF(D206="","",VLOOKUP(D206,Paigutus!$D:$F,3,FALSE))</f>
        <v>8</v>
      </c>
      <c r="D206" s="4" t="str">
        <f>IF(Mängud!E101="","",Mängud!E101)</f>
        <v>Kai Thornbech</v>
      </c>
      <c r="E206" s="4">
        <f>IF(F206="","",VLOOKUP(F206,Paigutus!$D$5:$F$100,3,FALSE))</f>
        <v>25</v>
      </c>
      <c r="F206" s="4" t="str">
        <f>IF(D206="","",IF(D206=Mängud!C101,Mängud!B101,Mängud!C101))</f>
        <v>Ain Raid</v>
      </c>
      <c r="G206" s="4" t="str">
        <f>IF(Mängud!F101="","",Mängud!F101)</f>
        <v>3:0</v>
      </c>
    </row>
    <row r="207" spans="1:7" ht="12.75">
      <c r="A207" s="4">
        <v>301</v>
      </c>
      <c r="C207" s="4">
        <f>IF(D207="","",VLOOKUP(D207,Paigutus!$D:$F,3,FALSE))</f>
        <v>5</v>
      </c>
      <c r="D207" s="4" t="str">
        <f>IF(Mängud!E102="","",Mängud!E102)</f>
        <v>Timo Teras</v>
      </c>
      <c r="E207" s="4">
        <f>IF(F207="","",VLOOKUP(F207,Paigutus!$D$5:$F$100,3,FALSE))</f>
        <v>28</v>
      </c>
      <c r="F207" s="4" t="str">
        <f>IF(D207="","",IF(D207=Mängud!C102,Mängud!B102,Mängud!C102))</f>
        <v>Andres Lampe</v>
      </c>
      <c r="G207" s="4" t="str">
        <f>IF(Mängud!F102="","",Mängud!F102)</f>
        <v>3:0</v>
      </c>
    </row>
    <row r="208" spans="1:7" ht="12.75">
      <c r="A208" s="4">
        <v>302</v>
      </c>
      <c r="C208" s="4">
        <f>IF(D208="","",VLOOKUP(D208,Paigutus!$D:$F,3,FALSE))</f>
        <v>12</v>
      </c>
      <c r="D208" s="4" t="str">
        <f>IF(Mängud!E103="","",Mängud!E103)</f>
        <v>Vladyslav Rybachok</v>
      </c>
      <c r="E208" s="4">
        <f>IF(F208="","",VLOOKUP(F208,Paigutus!$D$5:$F$100,3,FALSE))</f>
        <v>21</v>
      </c>
      <c r="F208" s="4" t="str">
        <f>IF(D208="","",IF(D208=Mängud!C103,Mängud!B103,Mängud!C103))</f>
        <v>Mart Vaarpu</v>
      </c>
      <c r="G208" s="4" t="str">
        <f>IF(Mängud!F103="","",Mängud!F103)</f>
        <v>3:0</v>
      </c>
    </row>
    <row r="209" spans="1:7" ht="12.75">
      <c r="A209" s="4">
        <v>303</v>
      </c>
      <c r="C209" s="4">
        <f>IF(D209="","",VLOOKUP(D209,Paigutus!$D:$F,3,FALSE))</f>
        <v>13</v>
      </c>
      <c r="D209" s="4" t="str">
        <f>IF(Mängud!E104="","",Mängud!E104)</f>
        <v>Heino Kruusement</v>
      </c>
      <c r="E209" s="4">
        <f>IF(F209="","",VLOOKUP(F209,Paigutus!$D$5:$F$100,3,FALSE))</f>
        <v>20</v>
      </c>
      <c r="F209" s="4" t="str">
        <f>IF(D209="","",IF(D209=Mängud!C104,Mängud!B104,Mängud!C104))</f>
        <v>Väino Nüüd</v>
      </c>
      <c r="G209" s="4" t="str">
        <f>IF(Mängud!F104="","",Mängud!F104)</f>
        <v>3:0</v>
      </c>
    </row>
    <row r="210" spans="1:7" ht="12.75">
      <c r="A210" s="4">
        <v>304</v>
      </c>
      <c r="C210" s="4">
        <f>IF(D210="","",VLOOKUP(D210,Paigutus!$D:$F,3,FALSE))</f>
        <v>4</v>
      </c>
      <c r="D210" s="4" t="str">
        <f>IF(Mängud!E105="","",Mängud!E105)</f>
        <v>Allan Salla</v>
      </c>
      <c r="E210" s="4">
        <f>IF(F210="","",VLOOKUP(F210,Paigutus!$D$5:$F$100,3,FALSE))</f>
        <v>29</v>
      </c>
      <c r="F210" s="4" t="str">
        <f>IF(D210="","",IF(D210=Mängud!C105,Mängud!B105,Mängud!C105))</f>
        <v>Alvar Oviir</v>
      </c>
      <c r="G210" s="4" t="str">
        <f>IF(Mängud!F105="","",Mängud!F105)</f>
        <v>3:0</v>
      </c>
    </row>
    <row r="211" spans="1:7" ht="12.75">
      <c r="A211" s="4">
        <v>305</v>
      </c>
      <c r="C211" s="4">
        <f>IF(D211="","",VLOOKUP(D211,Paigutus!$D:$F,3,FALSE))</f>
        <v>3</v>
      </c>
      <c r="D211" s="4" t="str">
        <f>IF(Mängud!E106="","",Mängud!E106)</f>
        <v>Kuido Põder</v>
      </c>
      <c r="E211" s="4">
        <f>IF(F211="","",VLOOKUP(F211,Paigutus!$D$5:$F$100,3,FALSE))</f>
        <v>35</v>
      </c>
      <c r="F211" s="4" t="str">
        <f>IF(D211="","",IF(D211=Mängud!C106,Mängud!B106,Mängud!C106))</f>
        <v>Raigo Rommot</v>
      </c>
      <c r="G211" s="4" t="str">
        <f>IF(Mängud!F106="","",Mängud!F106)</f>
        <v>3:0</v>
      </c>
    </row>
    <row r="212" spans="1:7" ht="12.75">
      <c r="A212" s="4">
        <v>306</v>
      </c>
      <c r="C212" s="4">
        <f>IF(D212="","",VLOOKUP(D212,Paigutus!$D:$F,3,FALSE))</f>
        <v>14</v>
      </c>
      <c r="D212" s="4" t="str">
        <f>IF(Mängud!E107="","",Mängud!E107)</f>
        <v>Veiko Ristissaar</v>
      </c>
      <c r="E212" s="4">
        <f>IF(F212="","",VLOOKUP(F212,Paigutus!$D$5:$F$100,3,FALSE))</f>
        <v>19</v>
      </c>
      <c r="F212" s="4" t="str">
        <f>IF(D212="","",IF(D212=Mängud!C107,Mängud!B107,Mängud!C107))</f>
        <v>Jaanus Lokotar</v>
      </c>
      <c r="G212" s="4" t="str">
        <f>IF(Mängud!F107="","",Mängud!F107)</f>
        <v>3:1</v>
      </c>
    </row>
    <row r="213" spans="1:7" ht="12.75">
      <c r="A213" s="4">
        <v>307</v>
      </c>
      <c r="C213" s="4">
        <f>IF(D213="","",VLOOKUP(D213,Paigutus!$D:$F,3,FALSE))</f>
        <v>11</v>
      </c>
      <c r="D213" s="4" t="str">
        <f>IF(Mängud!E108="","",Mängud!E108)</f>
        <v>Katrin-riina Hanson</v>
      </c>
      <c r="E213" s="4">
        <f>IF(F213="","",VLOOKUP(F213,Paigutus!$D$5:$F$100,3,FALSE))</f>
        <v>22</v>
      </c>
      <c r="F213" s="4" t="str">
        <f>IF(D213="","",IF(D213=Mängud!C108,Mängud!B108,Mängud!C108))</f>
        <v>Lauri Ulla</v>
      </c>
      <c r="G213" s="4" t="str">
        <f>IF(Mängud!F108="","",Mängud!F108)</f>
        <v>3:1</v>
      </c>
    </row>
    <row r="214" spans="1:7" ht="12.75">
      <c r="A214" s="4">
        <v>308</v>
      </c>
      <c r="C214" s="4">
        <f>IF(D214="","",VLOOKUP(D214,Paigutus!$D:$F,3,FALSE))</f>
        <v>6</v>
      </c>
      <c r="D214" s="4" t="str">
        <f>IF(Mängud!E109="","",Mängud!E109)</f>
        <v>Andres Somer</v>
      </c>
      <c r="E214" s="4">
        <f>IF(F214="","",VLOOKUP(F214,Paigutus!$D$5:$F$100,3,FALSE))</f>
        <v>38</v>
      </c>
      <c r="F214" s="4" t="str">
        <f>IF(D214="","",IF(D214=Mängud!C109,Mängud!B109,Mängud!C109))</f>
        <v>Piret Kummel</v>
      </c>
      <c r="G214" s="4" t="str">
        <f>IF(Mängud!F109="","",Mängud!F109)</f>
        <v>3:0</v>
      </c>
    </row>
    <row r="215" spans="1:7" ht="12.75">
      <c r="A215" s="4">
        <v>309</v>
      </c>
      <c r="C215" s="4">
        <f>IF(D215="","",VLOOKUP(D215,Paigutus!$D:$F,3,FALSE))</f>
        <v>7</v>
      </c>
      <c r="D215" s="4" t="str">
        <f>IF(Mängud!E110="","",Mängud!E110)</f>
        <v>Taavi Raidmets</v>
      </c>
      <c r="E215" s="4">
        <f>IF(F215="","",VLOOKUP(F215,Paigutus!$D$5:$F$100,3,FALSE))</f>
        <v>39</v>
      </c>
      <c r="F215" s="4" t="str">
        <f>IF(D215="","",IF(D215=Mängud!C110,Mängud!B110,Mängud!C110))</f>
        <v>Taavi Miku</v>
      </c>
      <c r="G215" s="4" t="str">
        <f>IF(Mängud!F110="","",Mängud!F110)</f>
        <v>3:0</v>
      </c>
    </row>
    <row r="216" spans="1:7" ht="12.75">
      <c r="A216" s="4">
        <v>310</v>
      </c>
      <c r="C216" s="4">
        <f>IF(D216="","",VLOOKUP(D216,Paigutus!$D:$F,3,FALSE))</f>
        <v>10</v>
      </c>
      <c r="D216" s="4" t="str">
        <f>IF(Mängud!E111="","",Mängud!E111)</f>
        <v>Urmas Sinisalu</v>
      </c>
      <c r="E216" s="4">
        <f>IF(F216="","",VLOOKUP(F216,Paigutus!$D$5:$F$100,3,FALSE))</f>
        <v>23</v>
      </c>
      <c r="F216" s="4" t="str">
        <f>IF(D216="","",IF(D216=Mängud!C111,Mängud!B111,Mängud!C111))</f>
        <v>Kalju Kalda</v>
      </c>
      <c r="G216" s="4" t="str">
        <f>IF(Mängud!F111="","",Mängud!F111)</f>
        <v>3:1</v>
      </c>
    </row>
    <row r="217" spans="1:7" ht="12.75">
      <c r="A217" s="4">
        <v>311</v>
      </c>
      <c r="C217" s="4">
        <f>IF(D217="","",VLOOKUP(D217,Paigutus!$D:$F,3,FALSE))</f>
        <v>15</v>
      </c>
      <c r="D217" s="4" t="str">
        <f>IF(Mängud!E112="","",Mängud!E112)</f>
        <v>Imre Korsen</v>
      </c>
      <c r="E217" s="4">
        <f>IF(F217="","",VLOOKUP(F217,Paigutus!$D$5:$F$100,3,FALSE))</f>
        <v>18</v>
      </c>
      <c r="F217" s="4" t="str">
        <f>IF(D217="","",IF(D217=Mängud!C112,Mängud!B112,Mängud!C112))</f>
        <v>Grigori Maltizov</v>
      </c>
      <c r="G217" s="4" t="str">
        <f>IF(Mängud!F112="","",Mängud!F112)</f>
        <v>3:0</v>
      </c>
    </row>
    <row r="218" spans="1:7" ht="12.75">
      <c r="A218" s="4">
        <v>312</v>
      </c>
      <c r="C218" s="4">
        <f>IF(D218="","",VLOOKUP(D218,Paigutus!$D:$F,3,FALSE))</f>
        <v>2</v>
      </c>
      <c r="D218" s="4" t="str">
        <f>IF(Mängud!E113="","",Mängud!E113)</f>
        <v>Allar Vellner</v>
      </c>
      <c r="E218" s="4">
        <f>IF(F218="","",VLOOKUP(F218,Paigutus!$D$5:$F$100,3,FALSE))</f>
        <v>34</v>
      </c>
      <c r="F218" s="4" t="str">
        <f>IF(D218="","",IF(D218=Mängud!C113,Mängud!B113,Mängud!C113))</f>
        <v>Kalju Nasir</v>
      </c>
      <c r="G218" s="4" t="str">
        <f>IF(Mängud!F113="","",Mängud!F113)</f>
        <v>3:0</v>
      </c>
    </row>
    <row r="219" spans="1:7" ht="12.75">
      <c r="A219" s="4">
        <v>313</v>
      </c>
      <c r="C219" s="4">
        <f>IF(D219="","",VLOOKUP(D219,Paigutus!$D:$F,3,FALSE))</f>
        <v>33</v>
      </c>
      <c r="D219" s="4" t="str">
        <f>IF(Mängud!E114="","",Mängud!E114)</f>
        <v>Ats Kallais</v>
      </c>
      <c r="E219" s="4">
        <f>IF(F219="","",VLOOKUP(F219,Paigutus!$D$5:$F$100,3,FALSE))</f>
        <v>64</v>
      </c>
      <c r="F219" s="4" t="str">
        <f>IF(D219="","",IF(D219=Mängud!C114,Mängud!B114,Mängud!C114))</f>
        <v>Joosep Hansar</v>
      </c>
      <c r="G219" s="4" t="str">
        <f>IF(Mängud!F114="","",Mängud!F114)</f>
        <v>3:0</v>
      </c>
    </row>
    <row r="220" spans="1:7" ht="12.75">
      <c r="A220" s="4">
        <v>314</v>
      </c>
      <c r="C220" s="4">
        <f>IF(D220="","",VLOOKUP(D220,Paigutus!$D:$F,3,FALSE))</f>
        <v>49</v>
      </c>
      <c r="D220" s="4" t="str">
        <f>IF(Mängud!E115="","",Mängud!E115)</f>
        <v>Peeter Pill</v>
      </c>
      <c r="E220" s="4">
        <f>IF(F220="","",VLOOKUP(F220,Paigutus!$D$5:$F$100,3,FALSE))</f>
        <v>48</v>
      </c>
      <c r="F220" s="4" t="str">
        <f>IF(D220="","",IF(D220=Mängud!C115,Mängud!B115,Mängud!C115))</f>
        <v>Tõnu Hansar</v>
      </c>
      <c r="G220" s="4" t="str">
        <f>IF(Mängud!F115="","",Mängud!F115)</f>
        <v>3:1</v>
      </c>
    </row>
    <row r="221" spans="1:7" ht="12.75">
      <c r="A221" s="4">
        <v>315</v>
      </c>
      <c r="C221" s="4">
        <f>IF(D221="","",VLOOKUP(D221,Paigutus!$D:$F,3,FALSE))</f>
        <v>41</v>
      </c>
      <c r="D221" s="4" t="str">
        <f>IF(Mängud!E116="","",Mängud!E116)</f>
        <v>Arvi Merigan</v>
      </c>
      <c r="E221" s="4">
        <f>IF(F221="","",VLOOKUP(F221,Paigutus!$D$5:$F$100,3,FALSE))</f>
        <v>56</v>
      </c>
      <c r="F221" s="4" t="str">
        <f>IF(D221="","",IF(D221=Mängud!C116,Mängud!B116,Mängud!C116))</f>
        <v>Vesta Lissovenko</v>
      </c>
      <c r="G221" s="4" t="str">
        <f>IF(Mängud!F116="","",Mängud!F116)</f>
        <v>3:1</v>
      </c>
    </row>
    <row r="222" spans="1:7" ht="12.75">
      <c r="A222" s="4">
        <v>316</v>
      </c>
      <c r="C222" s="4">
        <f>IF(D222="","",VLOOKUP(D222,Paigutus!$D:$F,3,FALSE))</f>
        <v>40</v>
      </c>
      <c r="D222" s="4" t="str">
        <f>IF(Mängud!E117="","",Mängud!E117)</f>
        <v>Alex Rahuoja</v>
      </c>
      <c r="E222" s="4">
        <f>IF(F222="","",VLOOKUP(F222,Paigutus!$D$5:$F$100,3,FALSE))</f>
        <v>57</v>
      </c>
      <c r="F222" s="4" t="str">
        <f>IF(D222="","",IF(D222=Mängud!C117,Mängud!B117,Mängud!C117))</f>
        <v>Oleg Gussarov</v>
      </c>
      <c r="G222" s="4" t="str">
        <f>IF(Mängud!F117="","",Mängud!F117)</f>
        <v>3:2</v>
      </c>
    </row>
    <row r="223" spans="1:7" ht="12.75">
      <c r="A223" s="4">
        <v>317</v>
      </c>
      <c r="C223" s="4">
        <f>IF(D223="","",VLOOKUP(D223,Paigutus!$D:$F,3,FALSE))</f>
        <v>37</v>
      </c>
      <c r="D223" s="4" t="str">
        <f>IF(Mängud!E118="","",Mängud!E118)</f>
        <v>Heikki Sool</v>
      </c>
      <c r="E223" s="4">
        <f>IF(F223="","",VLOOKUP(F223,Paigutus!$D$5:$F$100,3,FALSE))</f>
        <v>70</v>
      </c>
      <c r="F223" s="4" t="str">
        <f>IF(D223="","",IF(D223=Mängud!C118,Mängud!B118,Mängud!C118))</f>
        <v>Alexandra-olivia Hanson</v>
      </c>
      <c r="G223" s="4" t="str">
        <f>IF(Mängud!F118="","",Mängud!F118)</f>
        <v>3:1</v>
      </c>
    </row>
    <row r="224" spans="1:7" ht="12.75">
      <c r="A224" s="4">
        <v>318</v>
      </c>
      <c r="C224" s="4">
        <f>IF(D224="","",VLOOKUP(D224,Paigutus!$D:$F,3,FALSE))</f>
        <v>44</v>
      </c>
      <c r="D224" s="4" t="str">
        <f>IF(Mängud!E119="","",Mängud!E119)</f>
        <v>Veljo Mõek</v>
      </c>
      <c r="E224" s="4">
        <f>IF(F224="","",VLOOKUP(F224,Paigutus!$D$5:$F$100,3,FALSE))</f>
        <v>53</v>
      </c>
      <c r="F224" s="4" t="str">
        <f>IF(D224="","",IF(D224=Mängud!C119,Mängud!B119,Mängud!C119))</f>
        <v>Aili Kuldkepp</v>
      </c>
      <c r="G224" s="4" t="str">
        <f>IF(Mängud!F119="","",Mängud!F119)</f>
        <v>3:0</v>
      </c>
    </row>
    <row r="225" spans="1:7" ht="12.75">
      <c r="A225" s="4">
        <v>319</v>
      </c>
      <c r="C225" s="4">
        <f>IF(D225="","",VLOOKUP(D225,Paigutus!$D:$F,3,FALSE))</f>
        <v>45</v>
      </c>
      <c r="D225" s="4" t="str">
        <f>IF(Mängud!E120="","",Mängud!E120)</f>
        <v>Raino Rosin</v>
      </c>
      <c r="E225" s="4">
        <f>IF(F225="","",VLOOKUP(F225,Paigutus!$D$5:$F$100,3,FALSE))</f>
        <v>52</v>
      </c>
      <c r="F225" s="4" t="str">
        <f>IF(D225="","",IF(D225=Mängud!C120,Mängud!B120,Mängud!C120))</f>
        <v>Mati Türk</v>
      </c>
      <c r="G225" s="4" t="str">
        <f>IF(Mängud!F120="","",Mängud!F120)</f>
        <v>3:1</v>
      </c>
    </row>
    <row r="226" spans="1:7" ht="12.75">
      <c r="A226" s="4">
        <v>320</v>
      </c>
      <c r="C226" s="4">
        <f>IF(D226="","",VLOOKUP(D226,Paigutus!$D:$F,3,FALSE))</f>
        <v>36</v>
      </c>
      <c r="D226" s="4" t="str">
        <f>IF(Mängud!E121="","",Mängud!E121)</f>
        <v>Uno Ridal</v>
      </c>
      <c r="E226" s="4">
        <f>IF(F226="","",VLOOKUP(F226,Paigutus!$D$5:$F$100,3,FALSE))</f>
        <v>62</v>
      </c>
      <c r="F226" s="4" t="str">
        <f>IF(D226="","",IF(D226=Mängud!C121,Mängud!B121,Mängud!C121))</f>
        <v>Tarmo All</v>
      </c>
      <c r="G226" s="4" t="str">
        <f>IF(Mängud!F121="","",Mängud!F121)</f>
        <v>3:0</v>
      </c>
    </row>
    <row r="227" spans="1:7" ht="12.75">
      <c r="A227" s="4">
        <v>321</v>
      </c>
      <c r="C227" s="4">
        <f>IF(D227="","",VLOOKUP(D227,Paigutus!$D:$F,3,FALSE))</f>
        <v>30</v>
      </c>
      <c r="D227" s="4" t="str">
        <f>IF(Mängud!E122="","",Mängud!E122)</f>
        <v>Marika Kotka</v>
      </c>
      <c r="E227" s="4">
        <f>IF(F227="","",VLOOKUP(F227,Paigutus!$D$5:$F$100,3,FALSE))</f>
        <v>61</v>
      </c>
      <c r="F227" s="4" t="str">
        <f>IF(D227="","",IF(D227=Mängud!C122,Mängud!B122,Mängud!C122))</f>
        <v>Anatoli Zapunov</v>
      </c>
      <c r="G227" s="4" t="str">
        <f>IF(Mängud!F122="","",Mängud!F122)</f>
        <v>3:0</v>
      </c>
    </row>
    <row r="228" spans="1:7" ht="12.75">
      <c r="A228" s="4">
        <v>322</v>
      </c>
      <c r="C228" s="4">
        <f>IF(D228="","",VLOOKUP(D228,Paigutus!$D:$F,3,FALSE))</f>
        <v>46</v>
      </c>
      <c r="D228" s="4" t="str">
        <f>IF(Mängud!E123="","",Mängud!E123)</f>
        <v>Toomas Hansar</v>
      </c>
      <c r="E228" s="4">
        <f>IF(F228="","",VLOOKUP(F228,Paigutus!$D$5:$F$100,3,FALSE))</f>
        <v>51</v>
      </c>
      <c r="F228" s="4" t="str">
        <f>IF(D228="","",IF(D228=Mängud!C123,Mängud!B123,Mängud!C123))</f>
        <v>Celly Kukk</v>
      </c>
      <c r="G228" s="4" t="str">
        <f>IF(Mängud!F123="","",Mängud!F123)</f>
        <v>3:2</v>
      </c>
    </row>
    <row r="229" spans="1:7" ht="12.75">
      <c r="A229" s="4">
        <v>323</v>
      </c>
      <c r="C229" s="4">
        <f>IF(D229="","",VLOOKUP(D229,Paigutus!$D:$F,3,FALSE))</f>
        <v>54</v>
      </c>
      <c r="D229" s="4" t="str">
        <f>IF(Mängud!E124="","",Mängud!E124)</f>
        <v>Aleksandr Zubjuk</v>
      </c>
      <c r="E229" s="4">
        <f>IF(F229="","",VLOOKUP(F229,Paigutus!$D$5:$F$100,3,FALSE))</f>
        <v>43</v>
      </c>
      <c r="F229" s="4" t="str">
        <f>IF(D229="","",IF(D229=Mängud!C124,Mängud!B124,Mängud!C124))</f>
        <v>Kristi Ernits</v>
      </c>
      <c r="G229" s="4" t="str">
        <f>IF(Mängud!F124="","",Mängud!F124)</f>
        <v>3:1</v>
      </c>
    </row>
    <row r="230" spans="1:7" ht="12.75">
      <c r="A230" s="4">
        <v>324</v>
      </c>
      <c r="C230" s="4">
        <f>IF(D230="","",VLOOKUP(D230,Paigutus!$D:$F,3,FALSE))</f>
        <v>27</v>
      </c>
      <c r="D230" s="4" t="str">
        <f>IF(Mängud!E125="","",Mängud!E125)</f>
        <v>Oliver Ollmann</v>
      </c>
      <c r="E230" s="4">
        <f>IF(F230="","",VLOOKUP(F230,Paigutus!$D$5:$F$100,3,FALSE))</f>
        <v>60</v>
      </c>
      <c r="F230" s="4" t="str">
        <f>IF(D230="","",IF(D230=Mängud!C125,Mängud!B125,Mängud!C125))</f>
        <v>Raivo Roots</v>
      </c>
      <c r="G230" s="4" t="str">
        <f>IF(Mängud!F125="","",Mängud!F125)</f>
        <v>3:0</v>
      </c>
    </row>
    <row r="231" spans="1:7" ht="12.75">
      <c r="A231" s="4">
        <v>325</v>
      </c>
      <c r="C231" s="4">
        <f>IF(D231="","",VLOOKUP(D231,Paigutus!$D:$F,3,FALSE))</f>
        <v>26</v>
      </c>
      <c r="D231" s="4" t="str">
        <f>IF(Mängud!E126="","",Mängud!E126)</f>
        <v>Reino Ristissaar</v>
      </c>
      <c r="E231" s="4">
        <f>IF(F231="","",VLOOKUP(F231,Paigutus!$D$5:$F$100,3,FALSE))</f>
        <v>72</v>
      </c>
      <c r="F231" s="4" t="str">
        <f>IF(D231="","",IF(D231=Mängud!C126,Mängud!B126,Mängud!C126))</f>
        <v>Anneli Mälksoo</v>
      </c>
      <c r="G231" s="4" t="str">
        <f>IF(Mängud!F126="","",Mängud!F126)</f>
        <v>3:0</v>
      </c>
    </row>
    <row r="232" spans="1:7" ht="12.75">
      <c r="A232" s="4">
        <v>326</v>
      </c>
      <c r="C232" s="4">
        <f>IF(D232="","",VLOOKUP(D232,Paigutus!$D:$F,3,FALSE))</f>
        <v>42</v>
      </c>
      <c r="D232" s="4" t="str">
        <f>IF(Mängud!E127="","",Mängud!E127)</f>
        <v>Enrico Kozintsev</v>
      </c>
      <c r="E232" s="4">
        <f>IF(F232="","",VLOOKUP(F232,Paigutus!$D$5:$F$100,3,FALSE))</f>
        <v>55</v>
      </c>
      <c r="F232" s="4" t="str">
        <f>IF(D232="","",IF(D232=Mängud!C127,Mängud!B127,Mängud!C127))</f>
        <v>Ellen Vahter</v>
      </c>
      <c r="G232" s="4" t="str">
        <f>IF(Mängud!F127="","",Mängud!F127)</f>
        <v>3:0</v>
      </c>
    </row>
    <row r="233" spans="1:7" ht="12.75">
      <c r="A233" s="4">
        <v>327</v>
      </c>
      <c r="C233" s="4">
        <f>IF(D233="","",VLOOKUP(D233,Paigutus!$D:$F,3,FALSE))</f>
        <v>47</v>
      </c>
      <c r="D233" s="4" t="str">
        <f>IF(Mängud!E128="","",Mängud!E128)</f>
        <v>Reet Kullerkupp</v>
      </c>
      <c r="E233" s="4">
        <f>IF(F233="","",VLOOKUP(F233,Paigutus!$D$5:$F$100,3,FALSE))</f>
        <v>50</v>
      </c>
      <c r="F233" s="4" t="str">
        <f>IF(D233="","",IF(D233=Mängud!C128,Mängud!B128,Mängud!C128))</f>
        <v>Margo Merigan</v>
      </c>
      <c r="G233" s="4" t="str">
        <f>IF(Mängud!F128="","",Mängud!F128)</f>
        <v>3:1</v>
      </c>
    </row>
    <row r="234" spans="1:7" ht="12.75">
      <c r="A234" s="4">
        <v>328</v>
      </c>
      <c r="C234" s="4">
        <f>IF(D234="","",VLOOKUP(D234,Paigutus!$D:$F,3,FALSE))</f>
        <v>31</v>
      </c>
      <c r="D234" s="4" t="str">
        <f>IF(Mängud!E129="","",Mängud!E129)</f>
        <v>Sten Toomla</v>
      </c>
      <c r="E234" s="4">
        <f>IF(F234="","",VLOOKUP(F234,Paigutus!$D$5:$F$100,3,FALSE))</f>
        <v>63</v>
      </c>
      <c r="F234" s="4" t="str">
        <f>IF(D234="","",IF(D234=Mängud!C129,Mängud!B129,Mängud!C129))</f>
        <v>Neverly Lukas</v>
      </c>
      <c r="G234" s="4" t="str">
        <f>IF(Mängud!F129="","",Mängud!F129)</f>
        <v>3:0</v>
      </c>
    </row>
    <row r="235" spans="1:7" ht="12.75">
      <c r="A235" s="4">
        <v>329</v>
      </c>
      <c r="C235" s="4">
        <f>IF(D235="","",VLOOKUP(D235,Paigutus!$D:$F,3,FALSE))</f>
        <v>66</v>
      </c>
      <c r="D235" s="4" t="str">
        <f>IF(Mängud!E130="","",Mängud!E130)</f>
        <v>Aivar Soo</v>
      </c>
      <c r="E235" s="4">
        <f>IF(F235="","",VLOOKUP(F235,Paigutus!$D$5:$F$100,3,FALSE))</f>
        <v>83</v>
      </c>
      <c r="F235" s="4" t="str">
        <f>IF(D235="","",IF(D235=Mängud!C130,Mängud!B130,Mängud!C130))</f>
        <v>Bye Bye</v>
      </c>
      <c r="G235" s="4" t="str">
        <f>IF(Mängud!F130="","",Mängud!F130)</f>
        <v>w.o.</v>
      </c>
    </row>
    <row r="236" spans="1:7" ht="12.75">
      <c r="A236" s="4">
        <v>330</v>
      </c>
      <c r="C236" s="4">
        <f>IF(D236="","",VLOOKUP(D236,Paigutus!$D:$F,3,FALSE))</f>
        <v>79</v>
      </c>
      <c r="D236" s="4" t="str">
        <f>IF(Mängud!E131="","",Mängud!E131)</f>
        <v>Kristo Kerno</v>
      </c>
      <c r="E236" s="4">
        <f>IF(F236="","",VLOOKUP(F236,Paigutus!$D$5:$F$100,3,FALSE))</f>
        <v>82</v>
      </c>
      <c r="F236" s="4" t="str">
        <f>IF(D236="","",IF(D236=Mängud!C131,Mängud!B131,Mängud!C131))</f>
        <v>Mirtel Vinnal</v>
      </c>
      <c r="G236" s="4" t="str">
        <f>IF(Mängud!F131="","",Mängud!F131)</f>
        <v>3:0</v>
      </c>
    </row>
    <row r="237" spans="1:7" ht="12.75">
      <c r="A237" s="4">
        <v>331</v>
      </c>
      <c r="C237" s="4">
        <f>IF(D237="","",VLOOKUP(D237,Paigutus!$D:$F,3,FALSE))</f>
        <v>74</v>
      </c>
      <c r="D237" s="4" t="str">
        <f>IF(Mängud!E132="","",Mängud!E132)</f>
        <v>Larissa Lill</v>
      </c>
      <c r="E237" s="4">
        <f>IF(F237="","",VLOOKUP(F237,Paigutus!$D$5:$F$100,3,FALSE))</f>
        <v>83</v>
      </c>
      <c r="F237" s="4" t="str">
        <f>IF(D237="","",IF(D237=Mängud!C132,Mängud!B132,Mängud!C132))</f>
        <v>Bye Bye</v>
      </c>
      <c r="G237" s="4" t="str">
        <f>IF(Mängud!F132="","",Mängud!F132)</f>
        <v>w.o.</v>
      </c>
    </row>
    <row r="238" spans="1:7" ht="12.75">
      <c r="A238" s="4">
        <v>332</v>
      </c>
      <c r="C238" s="4">
        <f>IF(D238="","",VLOOKUP(D238,Paigutus!$D:$F,3,FALSE))</f>
        <v>58</v>
      </c>
      <c r="D238" s="4" t="str">
        <f>IF(Mängud!E133="","",Mängud!E133)</f>
        <v>Ivar Kiik</v>
      </c>
      <c r="E238" s="4">
        <f>IF(F238="","",VLOOKUP(F238,Paigutus!$D$5:$F$100,3,FALSE))</f>
        <v>83</v>
      </c>
      <c r="F238" s="4" t="str">
        <f>IF(D238="","",IF(D238=Mängud!C133,Mängud!B133,Mängud!C133))</f>
        <v>Bye Bye</v>
      </c>
      <c r="G238" s="4" t="str">
        <f>IF(Mängud!F133="","",Mängud!F133)</f>
        <v>w.o.</v>
      </c>
    </row>
    <row r="239" spans="1:7" ht="12.75">
      <c r="A239" s="4">
        <v>333</v>
      </c>
      <c r="C239" s="4">
        <f>IF(D239="","",VLOOKUP(D239,Paigutus!$D:$F,3,FALSE))</f>
        <v>69</v>
      </c>
      <c r="D239" s="4" t="str">
        <f>IF(Mängud!E134="","",Mängud!E134)</f>
        <v>Aleks Vaarpu</v>
      </c>
      <c r="E239" s="4">
        <f>IF(F239="","",VLOOKUP(F239,Paigutus!$D$5:$F$100,3,FALSE))</f>
        <v>83</v>
      </c>
      <c r="F239" s="4" t="str">
        <f>IF(D239="","",IF(D239=Mängud!C134,Mängud!B134,Mängud!C134))</f>
        <v>Bye Bye</v>
      </c>
      <c r="G239" s="4" t="str">
        <f>IF(Mängud!F134="","",Mängud!F134)</f>
        <v>w.o.</v>
      </c>
    </row>
    <row r="240" spans="1:7" ht="12.75">
      <c r="A240" s="4">
        <v>334</v>
      </c>
      <c r="C240" s="4">
        <f>IF(D240="","",VLOOKUP(D240,Paigutus!$D:$F,3,FALSE))</f>
        <v>75</v>
      </c>
      <c r="D240" s="4" t="str">
        <f>IF(Mängud!E135="","",Mängud!E135)</f>
        <v>Taivo Koitla</v>
      </c>
      <c r="E240" s="4">
        <f>IF(F240="","",VLOOKUP(F240,Paigutus!$D$5:$F$100,3,FALSE))</f>
        <v>83</v>
      </c>
      <c r="F240" s="4" t="str">
        <f>IF(D240="","",IF(D240=Mängud!C135,Mängud!B135,Mängud!C135))</f>
        <v>Bye Bye</v>
      </c>
      <c r="G240" s="4" t="str">
        <f>IF(Mängud!F135="","",Mängud!F135)</f>
        <v>w.o.</v>
      </c>
    </row>
    <row r="241" spans="1:7" ht="12.75">
      <c r="A241" s="4">
        <v>335</v>
      </c>
      <c r="C241" s="4">
        <f>IF(D241="","",VLOOKUP(D241,Paigutus!$D:$F,3,FALSE))</f>
        <v>78</v>
      </c>
      <c r="D241" s="4" t="str">
        <f>IF(Mängud!E136="","",Mängud!E136)</f>
        <v>Siim Esko</v>
      </c>
      <c r="E241" s="4">
        <f>IF(F241="","",VLOOKUP(F241,Paigutus!$D$5:$F$100,3,FALSE))</f>
        <v>83</v>
      </c>
      <c r="F241" s="4" t="str">
        <f>IF(D241="","",IF(D241=Mängud!C136,Mängud!B136,Mängud!C136))</f>
        <v>Bye Bye</v>
      </c>
      <c r="G241" s="4" t="str">
        <f>IF(Mängud!F136="","",Mängud!F136)</f>
        <v>w.o.</v>
      </c>
    </row>
    <row r="242" spans="1:7" ht="12.75">
      <c r="A242" s="4">
        <v>336</v>
      </c>
      <c r="C242" s="4">
        <f>IF(D242="","",VLOOKUP(D242,Paigutus!$D:$F,3,FALSE))</f>
        <v>68</v>
      </c>
      <c r="D242" s="4" t="str">
        <f>IF(Mängud!E137="","",Mängud!E137)</f>
        <v>Urmas Vender</v>
      </c>
      <c r="E242" s="4">
        <f>IF(F242="","",VLOOKUP(F242,Paigutus!$D$5:$F$100,3,FALSE))</f>
        <v>83</v>
      </c>
      <c r="F242" s="4" t="str">
        <f>IF(D242="","",IF(D242=Mängud!C137,Mängud!B137,Mängud!C137))</f>
        <v>Bye Bye</v>
      </c>
      <c r="G242" s="4" t="str">
        <f>IF(Mängud!F137="","",Mängud!F137)</f>
        <v>w.o.</v>
      </c>
    </row>
    <row r="243" spans="1:7" ht="12.75">
      <c r="A243" s="4">
        <v>337</v>
      </c>
      <c r="C243" s="4">
        <f>IF(D243="","",VLOOKUP(D243,Paigutus!$D:$F,3,FALSE))</f>
        <v>67</v>
      </c>
      <c r="D243" s="4" t="str">
        <f>IF(Mängud!E138="","",Mängud!E138)</f>
        <v>Kestutis Aleknavicius</v>
      </c>
      <c r="E243" s="4">
        <f>IF(F243="","",VLOOKUP(F243,Paigutus!$D$5:$F$100,3,FALSE))</f>
        <v>83</v>
      </c>
      <c r="F243" s="4" t="str">
        <f>IF(D243="","",IF(D243=Mängud!C138,Mängud!B138,Mängud!C138))</f>
        <v>Bye Bye</v>
      </c>
      <c r="G243" s="4" t="str">
        <f>IF(Mängud!F138="","",Mängud!F138)</f>
        <v>w.o.</v>
      </c>
    </row>
    <row r="244" spans="1:7" ht="12.75">
      <c r="A244" s="4">
        <v>338</v>
      </c>
      <c r="C244" s="4">
        <f>IF(D244="","",VLOOKUP(D244,Paigutus!$D:$F,3,FALSE))</f>
        <v>77</v>
      </c>
      <c r="D244" s="4" t="str">
        <f>IF(Mängud!E139="","",Mängud!E139)</f>
        <v>Rene Vinnal</v>
      </c>
      <c r="E244" s="4">
        <f>IF(F244="","",VLOOKUP(F244,Paigutus!$D$5:$F$100,3,FALSE))</f>
        <v>83</v>
      </c>
      <c r="F244" s="4" t="str">
        <f>IF(D244="","",IF(D244=Mängud!C139,Mängud!B139,Mängud!C139))</f>
        <v>Bye Bye</v>
      </c>
      <c r="G244" s="4" t="str">
        <f>IF(Mängud!F139="","",Mängud!F139)</f>
        <v>w.o.</v>
      </c>
    </row>
    <row r="245" spans="1:7" ht="12.75">
      <c r="A245" s="4">
        <v>339</v>
      </c>
      <c r="C245" s="4">
        <f>IF(D245="","",VLOOKUP(D245,Paigutus!$D:$F,3,FALSE))</f>
        <v>76</v>
      </c>
      <c r="D245" s="4" t="str">
        <f>IF(Mängud!E140="","",Mängud!E140)</f>
        <v>Raul Taevas</v>
      </c>
      <c r="E245" s="4">
        <f>IF(F245="","",VLOOKUP(F245,Paigutus!$D$5:$F$100,3,FALSE))</f>
        <v>83</v>
      </c>
      <c r="F245" s="4" t="str">
        <f>IF(D245="","",IF(D245=Mängud!C140,Mängud!B140,Mängud!C140))</f>
        <v>Bye Bye</v>
      </c>
      <c r="G245" s="4" t="str">
        <f>IF(Mängud!F140="","",Mängud!F140)</f>
        <v>w.o.</v>
      </c>
    </row>
    <row r="246" spans="1:7" ht="12.75">
      <c r="A246" s="4">
        <v>340</v>
      </c>
      <c r="C246" s="4">
        <f>IF(D246="","",VLOOKUP(D246,Paigutus!$D:$F,3,FALSE))</f>
        <v>59</v>
      </c>
      <c r="D246" s="4" t="str">
        <f>IF(Mängud!E141="","",Mängud!E141)</f>
        <v>Heiki Hansar</v>
      </c>
      <c r="E246" s="4">
        <f>IF(F246="","",VLOOKUP(F246,Paigutus!$D$5:$F$100,3,FALSE))</f>
        <v>83</v>
      </c>
      <c r="F246" s="4" t="str">
        <f>IF(D246="","",IF(D246=Mängud!C141,Mängud!B141,Mängud!C141))</f>
        <v>Bye Bye</v>
      </c>
      <c r="G246" s="4" t="str">
        <f>IF(Mängud!F141="","",Mängud!F141)</f>
        <v>w.o.</v>
      </c>
    </row>
    <row r="247" spans="1:7" ht="12.75">
      <c r="A247" s="4">
        <v>341</v>
      </c>
      <c r="C247" s="4">
        <f>IF(D247="","",VLOOKUP(D247,Paigutus!$D:$F,3,FALSE))</f>
        <v>71</v>
      </c>
      <c r="D247" s="4" t="str">
        <f>IF(Mängud!E142="","",Mängud!E142)</f>
        <v>Johann Ollmann</v>
      </c>
      <c r="E247" s="4">
        <f>IF(F247="","",VLOOKUP(F247,Paigutus!$D$5:$F$100,3,FALSE))</f>
        <v>83</v>
      </c>
      <c r="F247" s="4" t="str">
        <f>IF(D247="","",IF(D247=Mängud!C142,Mängud!B142,Mängud!C142))</f>
        <v>Bye Bye</v>
      </c>
      <c r="G247" s="4" t="str">
        <f>IF(Mängud!F142="","",Mängud!F142)</f>
        <v>w.o.</v>
      </c>
    </row>
    <row r="248" spans="1:7" ht="12.75">
      <c r="A248" s="4">
        <v>342</v>
      </c>
      <c r="C248" s="4">
        <f>IF(D248="","",VLOOKUP(D248,Paigutus!$D:$F,3,FALSE))</f>
        <v>73</v>
      </c>
      <c r="D248" s="4" t="str">
        <f>IF(Mängud!E143="","",Mängud!E143)</f>
        <v>Anna maria Hanson</v>
      </c>
      <c r="E248" s="4">
        <f>IF(F248="","",VLOOKUP(F248,Paigutus!$D$5:$F$100,3,FALSE))</f>
        <v>83</v>
      </c>
      <c r="F248" s="4" t="str">
        <f>IF(D248="","",IF(D248=Mängud!C143,Mängud!B143,Mängud!C143))</f>
        <v>Bye Bye</v>
      </c>
      <c r="G248" s="4" t="str">
        <f>IF(Mängud!F143="","",Mängud!F143)</f>
        <v>w.o.</v>
      </c>
    </row>
    <row r="249" spans="1:7" ht="12.75">
      <c r="A249" s="4">
        <v>343</v>
      </c>
      <c r="C249" s="4">
        <f>IF(D249="","",VLOOKUP(D249,Paigutus!$D:$F,3,FALSE))</f>
        <v>80</v>
      </c>
      <c r="D249" s="4" t="str">
        <f>IF(Mängud!E144="","",Mängud!E144)</f>
        <v>Jako Lill</v>
      </c>
      <c r="E249" s="4">
        <f>IF(F249="","",VLOOKUP(F249,Paigutus!$D$5:$F$100,3,FALSE))</f>
        <v>81</v>
      </c>
      <c r="F249" s="4" t="str">
        <f>IF(D249="","",IF(D249=Mängud!C144,Mängud!B144,Mängud!C144))</f>
        <v>Sara Ponnin</v>
      </c>
      <c r="G249" s="4" t="str">
        <f>IF(Mängud!F144="","",Mängud!F144)</f>
        <v>3:1</v>
      </c>
    </row>
    <row r="250" spans="1:7" ht="12.75">
      <c r="A250" s="4">
        <v>344</v>
      </c>
      <c r="C250" s="4">
        <f>IF(D250="","",VLOOKUP(D250,Paigutus!$D:$F,3,FALSE))</f>
        <v>65</v>
      </c>
      <c r="D250" s="4" t="str">
        <f>IF(Mängud!E145="","",Mängud!E145)</f>
        <v>Egle Hiius</v>
      </c>
      <c r="E250" s="4">
        <f>IF(F250="","",VLOOKUP(F250,Paigutus!$D$5:$F$100,3,FALSE))</f>
        <v>83</v>
      </c>
      <c r="F250" s="4" t="str">
        <f>IF(D250="","",IF(D250=Mängud!C145,Mängud!B145,Mängud!C145))</f>
        <v>Bye Bye</v>
      </c>
      <c r="G250" s="4" t="str">
        <f>IF(Mängud!F145="","",Mängud!F145)</f>
        <v>w.o.</v>
      </c>
    </row>
    <row r="251" spans="1:7" ht="12.75">
      <c r="A251" s="4">
        <v>345</v>
      </c>
      <c r="C251" s="4">
        <f>IF(D251="","",VLOOKUP(D251,Paigutus!$D:$F,3,FALSE))</f>
        <v>48</v>
      </c>
      <c r="D251" s="4" t="str">
        <f>IF(Mängud!E146="","",Mängud!E146)</f>
        <v>Tõnu Hansar</v>
      </c>
      <c r="E251" s="4">
        <f>IF(F251="","",VLOOKUP(F251,Paigutus!$D$5:$F$100,3,FALSE))</f>
        <v>64</v>
      </c>
      <c r="F251" s="4" t="str">
        <f>IF(D251="","",IF(D251=Mängud!C146,Mängud!B146,Mängud!C146))</f>
        <v>Joosep Hansar</v>
      </c>
      <c r="G251" s="4" t="str">
        <f>IF(Mängud!F146="","",Mängud!F146)</f>
        <v>3:0</v>
      </c>
    </row>
    <row r="252" spans="1:7" ht="12.75">
      <c r="A252" s="4">
        <v>346</v>
      </c>
      <c r="C252" s="4">
        <f>IF(D252="","",VLOOKUP(D252,Paigutus!$D:$F,3,FALSE))</f>
        <v>56</v>
      </c>
      <c r="D252" s="4" t="str">
        <f>IF(Mängud!E147="","",Mängud!E147)</f>
        <v>Vesta Lissovenko</v>
      </c>
      <c r="E252" s="4">
        <f>IF(F252="","",VLOOKUP(F252,Paigutus!$D$5:$F$100,3,FALSE))</f>
        <v>57</v>
      </c>
      <c r="F252" s="4" t="str">
        <f>IF(D252="","",IF(D252=Mängud!C147,Mängud!B147,Mängud!C147))</f>
        <v>Oleg Gussarov</v>
      </c>
      <c r="G252" s="4" t="str">
        <f>IF(Mängud!F147="","",Mängud!F147)</f>
        <v>3:2</v>
      </c>
    </row>
    <row r="253" spans="1:7" ht="12.75">
      <c r="A253" s="4">
        <v>347</v>
      </c>
      <c r="C253" s="4">
        <f>IF(D253="","",VLOOKUP(D253,Paigutus!$D:$F,3,FALSE))</f>
        <v>53</v>
      </c>
      <c r="D253" s="4" t="str">
        <f>IF(Mängud!E148="","",Mängud!E148)</f>
        <v>Aili Kuldkepp</v>
      </c>
      <c r="E253" s="4">
        <f>IF(F253="","",VLOOKUP(F253,Paigutus!$D$5:$F$100,3,FALSE))</f>
        <v>70</v>
      </c>
      <c r="F253" s="4" t="str">
        <f>IF(D253="","",IF(D253=Mängud!C148,Mängud!B148,Mängud!C148))</f>
        <v>Alexandra-olivia Hanson</v>
      </c>
      <c r="G253" s="4" t="str">
        <f>IF(Mängud!F148="","",Mängud!F148)</f>
        <v>3:1</v>
      </c>
    </row>
    <row r="254" spans="1:7" ht="12.75">
      <c r="A254" s="4">
        <v>348</v>
      </c>
      <c r="C254" s="4">
        <f>IF(D254="","",VLOOKUP(D254,Paigutus!$D:$F,3,FALSE))</f>
        <v>52</v>
      </c>
      <c r="D254" s="4" t="str">
        <f>IF(Mängud!E149="","",Mängud!E149)</f>
        <v>Mati Türk</v>
      </c>
      <c r="E254" s="4">
        <f>IF(F254="","",VLOOKUP(F254,Paigutus!$D$5:$F$100,3,FALSE))</f>
        <v>62</v>
      </c>
      <c r="F254" s="4" t="str">
        <f>IF(D254="","",IF(D254=Mängud!C149,Mängud!B149,Mängud!C149))</f>
        <v>Tarmo All</v>
      </c>
      <c r="G254" s="4" t="str">
        <f>IF(Mängud!F149="","",Mängud!F149)</f>
        <v>3:2</v>
      </c>
    </row>
    <row r="255" spans="1:7" ht="12.75">
      <c r="A255" s="4">
        <v>349</v>
      </c>
      <c r="C255" s="4">
        <f>IF(D255="","",VLOOKUP(D255,Paigutus!$D:$F,3,FALSE))</f>
        <v>51</v>
      </c>
      <c r="D255" s="4" t="str">
        <f>IF(Mängud!E150="","",Mängud!E150)</f>
        <v>Celly Kukk</v>
      </c>
      <c r="E255" s="4">
        <f>IF(F255="","",VLOOKUP(F255,Paigutus!$D$5:$F$100,3,FALSE))</f>
        <v>61</v>
      </c>
      <c r="F255" s="4" t="str">
        <f>IF(D255="","",IF(D255=Mängud!C150,Mängud!B150,Mängud!C150))</f>
        <v>Anatoli Zapunov</v>
      </c>
      <c r="G255" s="4" t="str">
        <f>IF(Mängud!F150="","",Mängud!F150)</f>
        <v>3:2</v>
      </c>
    </row>
    <row r="256" spans="1:7" ht="12.75">
      <c r="A256" s="4">
        <v>350</v>
      </c>
      <c r="C256" s="4">
        <f>IF(D256="","",VLOOKUP(D256,Paigutus!$D:$F,3,FALSE))</f>
        <v>43</v>
      </c>
      <c r="D256" s="4" t="str">
        <f>IF(Mängud!E151="","",Mängud!E151)</f>
        <v>Kristi Ernits</v>
      </c>
      <c r="E256" s="4">
        <f>IF(F256="","",VLOOKUP(F256,Paigutus!$D$5:$F$100,3,FALSE))</f>
        <v>60</v>
      </c>
      <c r="F256" s="4" t="str">
        <f>IF(D256="","",IF(D256=Mängud!C151,Mängud!B151,Mängud!C151))</f>
        <v>Raivo Roots</v>
      </c>
      <c r="G256" s="4" t="str">
        <f>IF(Mängud!F151="","",Mängud!F151)</f>
        <v>3:0</v>
      </c>
    </row>
    <row r="257" spans="1:7" ht="12.75">
      <c r="A257" s="4">
        <v>351</v>
      </c>
      <c r="C257" s="4">
        <f>IF(D257="","",VLOOKUP(D257,Paigutus!$D:$F,3,FALSE))</f>
        <v>55</v>
      </c>
      <c r="D257" s="4" t="str">
        <f>IF(Mängud!E152="","",Mängud!E152)</f>
        <v>Ellen Vahter</v>
      </c>
      <c r="E257" s="4">
        <f>IF(F257="","",VLOOKUP(F257,Paigutus!$D$5:$F$100,3,FALSE))</f>
        <v>72</v>
      </c>
      <c r="F257" s="4" t="str">
        <f>IF(D257="","",IF(D257=Mängud!C152,Mängud!B152,Mängud!C152))</f>
        <v>Anneli Mälksoo</v>
      </c>
      <c r="G257" s="4" t="str">
        <f>IF(Mängud!F152="","",Mängud!F152)</f>
        <v>3:2</v>
      </c>
    </row>
    <row r="258" spans="1:7" ht="12.75">
      <c r="A258" s="4">
        <v>352</v>
      </c>
      <c r="C258" s="4">
        <f>IF(D258="","",VLOOKUP(D258,Paigutus!$D:$F,3,FALSE))</f>
        <v>50</v>
      </c>
      <c r="D258" s="4" t="str">
        <f>IF(Mängud!E153="","",Mängud!E153)</f>
        <v>Margo Merigan</v>
      </c>
      <c r="E258" s="4">
        <f>IF(F258="","",VLOOKUP(F258,Paigutus!$D$5:$F$100,3,FALSE))</f>
        <v>63</v>
      </c>
      <c r="F258" s="4" t="str">
        <f>IF(D258="","",IF(D258=Mängud!C153,Mängud!B153,Mängud!C153))</f>
        <v>Neverly Lukas</v>
      </c>
      <c r="G258" s="4" t="str">
        <f>IF(Mängud!F153="","",Mängud!F153)</f>
        <v>3:0</v>
      </c>
    </row>
    <row r="259" spans="1:7" ht="12.75">
      <c r="A259" s="4">
        <v>353</v>
      </c>
      <c r="C259" s="4">
        <f>IF(D259="","",VLOOKUP(D259,Paigutus!$D:$F,3,FALSE))</f>
        <v>33</v>
      </c>
      <c r="D259" s="4" t="str">
        <f>IF(Mängud!E154="","",Mängud!E154)</f>
        <v>Ats Kallais</v>
      </c>
      <c r="E259" s="4">
        <f>IF(F259="","",VLOOKUP(F259,Paigutus!$D$5:$F$100,3,FALSE))</f>
        <v>35</v>
      </c>
      <c r="F259" s="4" t="str">
        <f>IF(D259="","",IF(D259=Mängud!C154,Mängud!B154,Mängud!C154))</f>
        <v>Raigo Rommot</v>
      </c>
      <c r="G259" s="4" t="str">
        <f>IF(Mängud!F154="","",Mängud!F154)</f>
        <v>3:0</v>
      </c>
    </row>
    <row r="260" spans="1:7" ht="12.75">
      <c r="A260" s="4">
        <v>354</v>
      </c>
      <c r="C260" s="4">
        <f>IF(D260="","",VLOOKUP(D260,Paigutus!$D:$F,3,FALSE))</f>
        <v>19</v>
      </c>
      <c r="D260" s="4" t="str">
        <f>IF(Mängud!E155="","",Mängud!E155)</f>
        <v>Jaanus Lokotar</v>
      </c>
      <c r="E260" s="4">
        <f>IF(F260="","",VLOOKUP(F260,Paigutus!$D$5:$F$100,3,FALSE))</f>
        <v>49</v>
      </c>
      <c r="F260" s="4" t="str">
        <f>IF(D260="","",IF(D260=Mängud!C155,Mängud!B155,Mängud!C155))</f>
        <v>Peeter Pill</v>
      </c>
      <c r="G260" s="4" t="str">
        <f>IF(Mängud!F155="","",Mängud!F155)</f>
        <v>3:1</v>
      </c>
    </row>
    <row r="261" spans="1:7" ht="12.75">
      <c r="A261" s="4">
        <v>355</v>
      </c>
      <c r="C261" s="4">
        <f>IF(D261="","",VLOOKUP(D261,Paigutus!$D:$F,3,FALSE))</f>
        <v>22</v>
      </c>
      <c r="D261" s="4" t="str">
        <f>IF(Mängud!E156="","",Mängud!E156)</f>
        <v>Lauri Ulla</v>
      </c>
      <c r="E261" s="4">
        <f>IF(F261="","",VLOOKUP(F261,Paigutus!$D$5:$F$100,3,FALSE))</f>
        <v>41</v>
      </c>
      <c r="F261" s="4" t="str">
        <f>IF(D261="","",IF(D261=Mängud!C156,Mängud!B156,Mängud!C156))</f>
        <v>Arvi Merigan</v>
      </c>
      <c r="G261" s="4" t="str">
        <f>IF(Mängud!F156="","",Mängud!F156)</f>
        <v>3:1</v>
      </c>
    </row>
    <row r="262" spans="1:7" ht="12.75">
      <c r="A262" s="4">
        <v>356</v>
      </c>
      <c r="C262" s="4">
        <f>IF(D262="","",VLOOKUP(D262,Paigutus!$D:$F,3,FALSE))</f>
        <v>38</v>
      </c>
      <c r="D262" s="4" t="str">
        <f>IF(Mängud!E157="","",Mängud!E157)</f>
        <v>Piret Kummel</v>
      </c>
      <c r="E262" s="4">
        <f>IF(F262="","",VLOOKUP(F262,Paigutus!$D$5:$F$100,3,FALSE))</f>
        <v>40</v>
      </c>
      <c r="F262" s="4" t="str">
        <f>IF(D262="","",IF(D262=Mängud!C157,Mängud!B157,Mängud!C157))</f>
        <v>Alex Rahuoja</v>
      </c>
      <c r="G262" s="4" t="str">
        <f>IF(Mängud!F157="","",Mängud!F157)</f>
        <v>3:0</v>
      </c>
    </row>
    <row r="263" spans="1:7" ht="12.75">
      <c r="A263" s="4">
        <v>357</v>
      </c>
      <c r="C263" s="4">
        <f>IF(D263="","",VLOOKUP(D263,Paigutus!$D:$F,3,FALSE))</f>
        <v>37</v>
      </c>
      <c r="D263" s="4" t="str">
        <f>IF(Mängud!E158="","",Mängud!E158)</f>
        <v>Heikki Sool</v>
      </c>
      <c r="E263" s="4">
        <f>IF(F263="","",VLOOKUP(F263,Paigutus!$D$5:$F$100,3,FALSE))</f>
        <v>39</v>
      </c>
      <c r="F263" s="4" t="str">
        <f>IF(D263="","",IF(D263=Mängud!C158,Mängud!B158,Mängud!C158))</f>
        <v>Taavi Miku</v>
      </c>
      <c r="G263" s="4" t="str">
        <f>IF(Mängud!F158="","",Mängud!F158)</f>
        <v>3:0</v>
      </c>
    </row>
    <row r="264" spans="1:7" ht="12.75">
      <c r="A264" s="4">
        <v>358</v>
      </c>
      <c r="C264" s="4">
        <f>IF(D264="","",VLOOKUP(D264,Paigutus!$D:$F,3,FALSE))</f>
        <v>23</v>
      </c>
      <c r="D264" s="4" t="str">
        <f>IF(Mängud!E159="","",Mängud!E159)</f>
        <v>Kalju Kalda</v>
      </c>
      <c r="E264" s="4">
        <f>IF(F264="","",VLOOKUP(F264,Paigutus!$D$5:$F$100,3,FALSE))</f>
        <v>44</v>
      </c>
      <c r="F264" s="4" t="str">
        <f>IF(D264="","",IF(D264=Mängud!C159,Mängud!B159,Mängud!C159))</f>
        <v>Veljo Mõek</v>
      </c>
      <c r="G264" s="4" t="str">
        <f>IF(Mängud!F159="","",Mängud!F159)</f>
        <v>3:0</v>
      </c>
    </row>
    <row r="265" spans="1:7" ht="12.75">
      <c r="A265" s="4">
        <v>359</v>
      </c>
      <c r="C265" s="4">
        <f>IF(D265="","",VLOOKUP(D265,Paigutus!$D:$F,3,FALSE))</f>
        <v>45</v>
      </c>
      <c r="D265" s="4" t="str">
        <f>IF(Mängud!E160="","",Mängud!E160)</f>
        <v>Raino Rosin</v>
      </c>
      <c r="E265" s="4">
        <f>IF(F265="","",VLOOKUP(F265,Paigutus!$D$5:$F$100,3,FALSE))</f>
        <v>18</v>
      </c>
      <c r="F265" s="4" t="str">
        <f>IF(D265="","",IF(D265=Mängud!C160,Mängud!B160,Mängud!C160))</f>
        <v>Grigori Maltizov</v>
      </c>
      <c r="G265" s="4" t="str">
        <f>IF(Mängud!F160="","",Mängud!F160)</f>
        <v>3:0</v>
      </c>
    </row>
    <row r="266" spans="1:7" ht="12.75">
      <c r="A266" s="4">
        <v>360</v>
      </c>
      <c r="C266" s="4">
        <f>IF(D266="","",VLOOKUP(D266,Paigutus!$D:$F,3,FALSE))</f>
        <v>36</v>
      </c>
      <c r="D266" s="4" t="str">
        <f>IF(Mängud!E161="","",Mängud!E161)</f>
        <v>Uno Ridal</v>
      </c>
      <c r="E266" s="4">
        <f>IF(F266="","",VLOOKUP(F266,Paigutus!$D$5:$F$100,3,FALSE))</f>
        <v>34</v>
      </c>
      <c r="F266" s="4" t="str">
        <f>IF(D266="","",IF(D266=Mängud!C161,Mängud!B161,Mängud!C161))</f>
        <v>Kalju Nasir</v>
      </c>
      <c r="G266" s="4" t="str">
        <f>IF(Mängud!F161="","",Mängud!F161)</f>
        <v>3:2</v>
      </c>
    </row>
    <row r="267" spans="1:7" ht="12.75">
      <c r="A267" s="4">
        <v>361</v>
      </c>
      <c r="C267" s="4">
        <f>IF(D267="","",VLOOKUP(D267,Paigutus!$D:$F,3,FALSE))</f>
        <v>32</v>
      </c>
      <c r="D267" s="4" t="str">
        <f>IF(Mängud!E162="","",Mängud!E162)</f>
        <v>Vootele Vaher</v>
      </c>
      <c r="E267" s="4">
        <f>IF(F267="","",VLOOKUP(F267,Paigutus!$D$5:$F$100,3,FALSE))</f>
        <v>30</v>
      </c>
      <c r="F267" s="4" t="str">
        <f>IF(D267="","",IF(D267=Mängud!C162,Mängud!B162,Mängud!C162))</f>
        <v>Marika Kotka</v>
      </c>
      <c r="G267" s="4" t="str">
        <f>IF(Mängud!F162="","",Mängud!F162)</f>
        <v>3:0</v>
      </c>
    </row>
    <row r="268" spans="1:7" ht="12.75">
      <c r="A268" s="4">
        <v>362</v>
      </c>
      <c r="C268" s="4">
        <f>IF(D268="","",VLOOKUP(D268,Paigutus!$D:$F,3,FALSE))</f>
        <v>16</v>
      </c>
      <c r="D268" s="4" t="str">
        <f>IF(Mängud!E163="","",Mängud!E163)</f>
        <v>Eduard Virkunen</v>
      </c>
      <c r="E268" s="4">
        <f>IF(F268="","",VLOOKUP(F268,Paigutus!$D$5:$F$100,3,FALSE))</f>
        <v>46</v>
      </c>
      <c r="F268" s="4" t="str">
        <f>IF(D268="","",IF(D268=Mängud!C163,Mängud!B163,Mängud!C163))</f>
        <v>Toomas Hansar</v>
      </c>
      <c r="G268" s="4" t="str">
        <f>IF(Mängud!F163="","",Mängud!F163)</f>
        <v>3:0</v>
      </c>
    </row>
    <row r="269" spans="1:7" ht="12.75">
      <c r="A269" s="4">
        <v>363</v>
      </c>
      <c r="C269" s="4">
        <f>IF(D269="","",VLOOKUP(D269,Paigutus!$D:$F,3,FALSE))</f>
        <v>24</v>
      </c>
      <c r="D269" s="4" t="str">
        <f>IF(Mängud!E164="","",Mängud!E164)</f>
        <v>Kalle Kuuspalu</v>
      </c>
      <c r="E269" s="4">
        <f>IF(F269="","",VLOOKUP(F269,Paigutus!$D$5:$F$100,3,FALSE))</f>
        <v>54</v>
      </c>
      <c r="F269" s="4" t="str">
        <f>IF(D269="","",IF(D269=Mängud!C164,Mängud!B164,Mängud!C164))</f>
        <v>Aleksandr Zubjuk</v>
      </c>
      <c r="G269" s="4" t="str">
        <f>IF(Mängud!F164="","",Mängud!F164)</f>
        <v>3:0</v>
      </c>
    </row>
    <row r="270" spans="1:7" ht="12.75">
      <c r="A270" s="4">
        <v>364</v>
      </c>
      <c r="C270" s="4">
        <f>IF(D270="","",VLOOKUP(D270,Paigutus!$D:$F,3,FALSE))</f>
        <v>27</v>
      </c>
      <c r="D270" s="4" t="str">
        <f>IF(Mängud!E165="","",Mängud!E165)</f>
        <v>Oliver Ollmann</v>
      </c>
      <c r="E270" s="4">
        <f>IF(F270="","",VLOOKUP(F270,Paigutus!$D$5:$F$100,3,FALSE))</f>
        <v>25</v>
      </c>
      <c r="F270" s="4" t="str">
        <f>IF(D270="","",IF(D270=Mängud!C165,Mängud!B165,Mängud!C165))</f>
        <v>Ain Raid</v>
      </c>
      <c r="G270" s="4" t="str">
        <f>IF(Mängud!F165="","",Mängud!F165)</f>
        <v>3:2</v>
      </c>
    </row>
    <row r="271" spans="1:7" ht="12.75">
      <c r="A271" s="4">
        <v>365</v>
      </c>
      <c r="C271" s="4">
        <f>IF(D271="","",VLOOKUP(D271,Paigutus!$D:$F,3,FALSE))</f>
        <v>26</v>
      </c>
      <c r="D271" s="4" t="str">
        <f>IF(Mängud!E166="","",Mängud!E166)</f>
        <v>Reino Ristissaar</v>
      </c>
      <c r="E271" s="4">
        <f>IF(F271="","",VLOOKUP(F271,Paigutus!$D$5:$F$100,3,FALSE))</f>
        <v>28</v>
      </c>
      <c r="F271" s="4" t="str">
        <f>IF(D271="","",IF(D271=Mängud!C166,Mängud!B166,Mängud!C166))</f>
        <v>Andres Lampe</v>
      </c>
      <c r="G271" s="4" t="str">
        <f>IF(Mängud!F166="","",Mängud!F166)</f>
        <v>3:1</v>
      </c>
    </row>
    <row r="272" spans="1:7" ht="12.75">
      <c r="A272" s="4">
        <v>366</v>
      </c>
      <c r="C272" s="4">
        <f>IF(D272="","",VLOOKUP(D272,Paigutus!$D:$F,3,FALSE))</f>
        <v>21</v>
      </c>
      <c r="D272" s="4" t="str">
        <f>IF(Mängud!E167="","",Mängud!E167)</f>
        <v>Mart Vaarpu</v>
      </c>
      <c r="E272" s="4">
        <f>IF(F272="","",VLOOKUP(F272,Paigutus!$D$5:$F$100,3,FALSE))</f>
        <v>42</v>
      </c>
      <c r="F272" s="4" t="str">
        <f>IF(D272="","",IF(D272=Mängud!C167,Mängud!B167,Mängud!C167))</f>
        <v>Enrico Kozintsev</v>
      </c>
      <c r="G272" s="4" t="str">
        <f>IF(Mängud!F167="","",Mängud!F167)</f>
        <v>3:0</v>
      </c>
    </row>
    <row r="273" spans="1:7" ht="12.75">
      <c r="A273" s="4">
        <v>367</v>
      </c>
      <c r="C273" s="4">
        <f>IF(D273="","",VLOOKUP(D273,Paigutus!$D:$F,3,FALSE))</f>
        <v>20</v>
      </c>
      <c r="D273" s="4" t="str">
        <f>IF(Mängud!E168="","",Mängud!E168)</f>
        <v>Väino Nüüd</v>
      </c>
      <c r="E273" s="4">
        <f>IF(F273="","",VLOOKUP(F273,Paigutus!$D$5:$F$100,3,FALSE))</f>
        <v>47</v>
      </c>
      <c r="F273" s="4" t="str">
        <f>IF(D273="","",IF(D273=Mängud!C168,Mängud!B168,Mängud!C168))</f>
        <v>Reet Kullerkupp</v>
      </c>
      <c r="G273" s="4" t="str">
        <f>IF(Mängud!F168="","",Mängud!F168)</f>
        <v>3:0</v>
      </c>
    </row>
    <row r="274" spans="1:7" ht="12.75">
      <c r="A274" s="4">
        <v>368</v>
      </c>
      <c r="C274" s="4">
        <f>IF(D274="","",VLOOKUP(D274,Paigutus!$D:$F,3,FALSE))</f>
        <v>29</v>
      </c>
      <c r="D274" s="4" t="str">
        <f>IF(Mängud!E169="","",Mängud!E169)</f>
        <v>Alvar Oviir</v>
      </c>
      <c r="E274" s="4">
        <f>IF(F274="","",VLOOKUP(F274,Paigutus!$D$5:$F$100,3,FALSE))</f>
        <v>31</v>
      </c>
      <c r="F274" s="4" t="str">
        <f>IF(D274="","",IF(D274=Mängud!C169,Mängud!B169,Mängud!C169))</f>
        <v>Sten Toomla</v>
      </c>
      <c r="G274" s="4" t="str">
        <f>IF(Mängud!F169="","",Mängud!F169)</f>
        <v>3:1</v>
      </c>
    </row>
    <row r="275" spans="1:7" ht="12.75">
      <c r="A275" s="4">
        <v>369</v>
      </c>
      <c r="C275" s="4">
        <f>IF(D275="","",VLOOKUP(D275,Paigutus!$D:$F,3,FALSE))</f>
        <v>1</v>
      </c>
      <c r="D275" s="4" t="str">
        <f>IF(Mängud!E170="","",Mängud!E170)</f>
        <v>Liisi Vellner</v>
      </c>
      <c r="E275" s="4">
        <f>IF(F275="","",VLOOKUP(F275,Paigutus!$D$5:$F$100,3,FALSE))</f>
        <v>17</v>
      </c>
      <c r="F275" s="4" t="str">
        <f>IF(D275="","",IF(D275=Mängud!C170,Mängud!B170,Mängud!C170))</f>
        <v>Keit Reinsalu</v>
      </c>
      <c r="G275" s="4" t="str">
        <f>IF(Mängud!F170="","",Mängud!F170)</f>
        <v>3:0</v>
      </c>
    </row>
    <row r="276" spans="1:7" ht="12.75">
      <c r="A276" s="4">
        <v>370</v>
      </c>
      <c r="C276" s="4">
        <f>IF(D276="","",VLOOKUP(D276,Paigutus!$D:$F,3,FALSE))</f>
        <v>8</v>
      </c>
      <c r="D276" s="4" t="str">
        <f>IF(Mängud!E171="","",Mängud!E171)</f>
        <v>Kai Thornbech</v>
      </c>
      <c r="E276" s="4">
        <f>IF(F276="","",VLOOKUP(F276,Paigutus!$D$5:$F$100,3,FALSE))</f>
        <v>9</v>
      </c>
      <c r="F276" s="4" t="str">
        <f>IF(D276="","",IF(D276=Mängud!C171,Mängud!B171,Mängud!C171))</f>
        <v>Aimar Välja</v>
      </c>
      <c r="G276" s="4" t="str">
        <f>IF(Mängud!F171="","",Mängud!F171)</f>
        <v>3:2</v>
      </c>
    </row>
    <row r="277" spans="1:7" ht="12.75">
      <c r="A277" s="4">
        <v>371</v>
      </c>
      <c r="C277" s="4">
        <f>IF(D277="","",VLOOKUP(D277,Paigutus!$D:$F,3,FALSE))</f>
        <v>12</v>
      </c>
      <c r="D277" s="4" t="str">
        <f>IF(Mängud!E172="","",Mängud!E172)</f>
        <v>Vladyslav Rybachok</v>
      </c>
      <c r="E277" s="4">
        <f>IF(F277="","",VLOOKUP(F277,Paigutus!$D$5:$F$100,3,FALSE))</f>
        <v>5</v>
      </c>
      <c r="F277" s="4" t="str">
        <f>IF(D277="","",IF(D277=Mängud!C172,Mängud!B172,Mängud!C172))</f>
        <v>Timo Teras</v>
      </c>
      <c r="G277" s="4" t="str">
        <f>IF(Mängud!F172="","",Mängud!F172)</f>
        <v>3:2</v>
      </c>
    </row>
    <row r="278" spans="1:7" ht="12.75">
      <c r="A278" s="4">
        <v>372</v>
      </c>
      <c r="C278" s="4">
        <f>IF(D278="","",VLOOKUP(D278,Paigutus!$D:$F,3,FALSE))</f>
        <v>4</v>
      </c>
      <c r="D278" s="4" t="str">
        <f>IF(Mängud!E173="","",Mängud!E173)</f>
        <v>Allan Salla</v>
      </c>
      <c r="E278" s="4">
        <f>IF(F278="","",VLOOKUP(F278,Paigutus!$D$5:$F$100,3,FALSE))</f>
        <v>13</v>
      </c>
      <c r="F278" s="4" t="str">
        <f>IF(D278="","",IF(D278=Mängud!C173,Mängud!B173,Mängud!C173))</f>
        <v>Heino Kruusement</v>
      </c>
      <c r="G278" s="4" t="str">
        <f>IF(Mängud!F173="","",Mängud!F173)</f>
        <v>3:0</v>
      </c>
    </row>
    <row r="279" spans="1:7" ht="12.75">
      <c r="A279" s="4">
        <v>373</v>
      </c>
      <c r="C279" s="4">
        <f>IF(D279="","",VLOOKUP(D279,Paigutus!$D:$F,3,FALSE))</f>
        <v>3</v>
      </c>
      <c r="D279" s="4" t="str">
        <f>IF(Mängud!E174="","",Mängud!E174)</f>
        <v>Kuido Põder</v>
      </c>
      <c r="E279" s="4">
        <f>IF(F279="","",VLOOKUP(F279,Paigutus!$D$5:$F$100,3,FALSE))</f>
        <v>14</v>
      </c>
      <c r="F279" s="4" t="str">
        <f>IF(D279="","",IF(D279=Mängud!C174,Mängud!B174,Mängud!C174))</f>
        <v>Veiko Ristissaar</v>
      </c>
      <c r="G279" s="4" t="str">
        <f>IF(Mängud!F174="","",Mängud!F174)</f>
        <v>3:0</v>
      </c>
    </row>
    <row r="280" spans="1:7" ht="12.75">
      <c r="A280" s="4">
        <v>374</v>
      </c>
      <c r="C280" s="4">
        <f>IF(D280="","",VLOOKUP(D280,Paigutus!$D:$F,3,FALSE))</f>
        <v>6</v>
      </c>
      <c r="D280" s="4" t="str">
        <f>IF(Mängud!E175="","",Mängud!E175)</f>
        <v>Andres Somer</v>
      </c>
      <c r="E280" s="4">
        <f>IF(F280="","",VLOOKUP(F280,Paigutus!$D$5:$F$100,3,FALSE))</f>
        <v>11</v>
      </c>
      <c r="F280" s="4" t="str">
        <f>IF(D280="","",IF(D280=Mängud!C175,Mängud!B175,Mängud!C175))</f>
        <v>Katrin-riina Hanson</v>
      </c>
      <c r="G280" s="4" t="str">
        <f>IF(Mängud!F175="","",Mängud!F175)</f>
        <v>3:2</v>
      </c>
    </row>
    <row r="281" spans="1:7" ht="12.75">
      <c r="A281" s="4">
        <v>375</v>
      </c>
      <c r="C281" s="4">
        <f>IF(D281="","",VLOOKUP(D281,Paigutus!$D:$F,3,FALSE))</f>
        <v>10</v>
      </c>
      <c r="D281" s="4" t="str">
        <f>IF(Mängud!E176="","",Mängud!E176)</f>
        <v>Urmas Sinisalu</v>
      </c>
      <c r="E281" s="4">
        <f>IF(F281="","",VLOOKUP(F281,Paigutus!$D$5:$F$100,3,FALSE))</f>
        <v>7</v>
      </c>
      <c r="F281" s="4" t="str">
        <f>IF(D281="","",IF(D281=Mängud!C176,Mängud!B176,Mängud!C176))</f>
        <v>Taavi Raidmets</v>
      </c>
      <c r="G281" s="4" t="str">
        <f>IF(Mängud!F176="","",Mängud!F176)</f>
        <v>3:1</v>
      </c>
    </row>
    <row r="282" spans="1:7" ht="12.75">
      <c r="A282" s="4">
        <v>376</v>
      </c>
      <c r="C282" s="4">
        <f>IF(D282="","",VLOOKUP(D282,Paigutus!$D:$F,3,FALSE))</f>
        <v>2</v>
      </c>
      <c r="D282" s="4" t="str">
        <f>IF(Mängud!E177="","",Mängud!E177)</f>
        <v>Allar Vellner</v>
      </c>
      <c r="E282" s="4">
        <f>IF(F282="","",VLOOKUP(F282,Paigutus!$D$5:$F$100,3,FALSE))</f>
        <v>15</v>
      </c>
      <c r="F282" s="4" t="str">
        <f>IF(D282="","",IF(D282=Mängud!C177,Mängud!B177,Mängud!C177))</f>
        <v>Imre Korsen</v>
      </c>
      <c r="G282" s="4" t="str">
        <f>IF(Mängud!F177="","",Mängud!F177)</f>
        <v>3:0</v>
      </c>
    </row>
    <row r="283" spans="1:7" ht="12.75">
      <c r="A283" s="4">
        <v>377</v>
      </c>
      <c r="C283" s="4">
        <f>IF(D283="","",VLOOKUP(D283,Paigutus!$D:$F,3,FALSE))</f>
        <v>82</v>
      </c>
      <c r="D283" s="4" t="str">
        <f>IF(Mängud!E178="","",Mängud!E178)</f>
        <v>Mirtel Vinnal</v>
      </c>
      <c r="E283" s="4">
        <f>IF(F283="","",VLOOKUP(F283,Paigutus!$D$5:$F$100,3,FALSE))</f>
        <v>83</v>
      </c>
      <c r="F283" s="4" t="str">
        <f>IF(D283="","",IF(D283=Mängud!C178,Mängud!B178,Mängud!C178))</f>
        <v>Bye Bye</v>
      </c>
      <c r="G283" s="4" t="str">
        <f>IF(Mängud!F178="","",Mängud!F178)</f>
        <v>w.o.</v>
      </c>
    </row>
    <row r="284" spans="1:7" ht="12.75">
      <c r="A284" s="4">
        <v>378</v>
      </c>
      <c r="C284" s="4">
        <f>IF(D284="","",VLOOKUP(D284,Paigutus!$D:$F,3,FALSE))</f>
        <v>83</v>
      </c>
      <c r="D284" s="4" t="str">
        <f>IF(Mängud!E179="","",Mängud!E179)</f>
        <v>Bye Bye</v>
      </c>
      <c r="E284" s="4">
        <f>IF(F284="","",VLOOKUP(F284,Paigutus!$D$5:$F$100,3,FALSE))</f>
        <v>83</v>
      </c>
      <c r="F284" s="4" t="str">
        <f>IF(D284="","",IF(D284=Mängud!C179,Mängud!B179,Mängud!C179))</f>
        <v>Bye Bye</v>
      </c>
      <c r="G284" s="4" t="str">
        <f>IF(Mängud!F179="","",Mängud!F179)</f>
        <v>w.o.</v>
      </c>
    </row>
    <row r="285" spans="1:7" ht="12.75">
      <c r="A285" s="4">
        <v>379</v>
      </c>
      <c r="C285" s="4">
        <f>IF(D285="","",VLOOKUP(D285,Paigutus!$D:$F,3,FALSE))</f>
        <v>83</v>
      </c>
      <c r="D285" s="4" t="str">
        <f>IF(Mängud!E180="","",Mängud!E180)</f>
        <v>Bye Bye</v>
      </c>
      <c r="E285" s="4">
        <f>IF(F285="","",VLOOKUP(F285,Paigutus!$D$5:$F$100,3,FALSE))</f>
        <v>83</v>
      </c>
      <c r="F285" s="4" t="str">
        <f>IF(D285="","",IF(D285=Mängud!C180,Mängud!B180,Mängud!C180))</f>
        <v>Bye Bye</v>
      </c>
      <c r="G285" s="4" t="str">
        <f>IF(Mängud!F180="","",Mängud!F180)</f>
        <v>w.o.</v>
      </c>
    </row>
    <row r="286" spans="1:7" ht="12.75">
      <c r="A286" s="4">
        <v>380</v>
      </c>
      <c r="C286" s="4">
        <f>IF(D286="","",VLOOKUP(D286,Paigutus!$D:$F,3,FALSE))</f>
        <v>83</v>
      </c>
      <c r="D286" s="4" t="str">
        <f>IF(Mängud!E181="","",Mängud!E181)</f>
        <v>Bye Bye</v>
      </c>
      <c r="E286" s="4">
        <f>IF(F286="","",VLOOKUP(F286,Paigutus!$D$5:$F$100,3,FALSE))</f>
        <v>83</v>
      </c>
      <c r="F286" s="4" t="str">
        <f>IF(D286="","",IF(D286=Mängud!C181,Mängud!B181,Mängud!C181))</f>
        <v>Bye Bye</v>
      </c>
      <c r="G286" s="4" t="str">
        <f>IF(Mängud!F181="","",Mängud!F181)</f>
        <v>w.o.</v>
      </c>
    </row>
    <row r="287" spans="1:7" ht="12.75">
      <c r="A287" s="4">
        <v>381</v>
      </c>
      <c r="C287" s="4">
        <f>IF(D287="","",VLOOKUP(D287,Paigutus!$D:$F,3,FALSE))</f>
        <v>83</v>
      </c>
      <c r="D287" s="4" t="str">
        <f>IF(Mängud!E182="","",Mängud!E182)</f>
        <v>Bye Bye</v>
      </c>
      <c r="E287" s="4">
        <f>IF(F287="","",VLOOKUP(F287,Paigutus!$D$5:$F$100,3,FALSE))</f>
        <v>83</v>
      </c>
      <c r="F287" s="4" t="str">
        <f>IF(D287="","",IF(D287=Mängud!C182,Mängud!B182,Mängud!C182))</f>
        <v>Bye Bye</v>
      </c>
      <c r="G287" s="4" t="str">
        <f>IF(Mängud!F182="","",Mängud!F182)</f>
        <v>w.o.</v>
      </c>
    </row>
    <row r="288" spans="1:7" ht="12.75">
      <c r="A288" s="4">
        <v>382</v>
      </c>
      <c r="C288" s="4">
        <f>IF(D288="","",VLOOKUP(D288,Paigutus!$D:$F,3,FALSE))</f>
        <v>83</v>
      </c>
      <c r="D288" s="4" t="str">
        <f>IF(Mängud!E183="","",Mängud!E183)</f>
        <v>Bye Bye</v>
      </c>
      <c r="E288" s="4">
        <f>IF(F288="","",VLOOKUP(F288,Paigutus!$D$5:$F$100,3,FALSE))</f>
        <v>83</v>
      </c>
      <c r="F288" s="4" t="str">
        <f>IF(D288="","",IF(D288=Mängud!C183,Mängud!B183,Mängud!C183))</f>
        <v>Bye Bye</v>
      </c>
      <c r="G288" s="4" t="str">
        <f>IF(Mängud!F183="","",Mängud!F183)</f>
        <v>w.o.</v>
      </c>
    </row>
    <row r="289" spans="1:7" ht="12.75">
      <c r="A289" s="4">
        <v>383</v>
      </c>
      <c r="C289" s="4">
        <f>IF(D289="","",VLOOKUP(D289,Paigutus!$D:$F,3,FALSE))</f>
        <v>83</v>
      </c>
      <c r="D289" s="4" t="str">
        <f>IF(Mängud!E184="","",Mängud!E184)</f>
        <v>Bye Bye</v>
      </c>
      <c r="E289" s="4">
        <f>IF(F289="","",VLOOKUP(F289,Paigutus!$D$5:$F$100,3,FALSE))</f>
        <v>83</v>
      </c>
      <c r="F289" s="4" t="str">
        <f>IF(D289="","",IF(D289=Mängud!C184,Mängud!B184,Mängud!C184))</f>
        <v>Bye Bye</v>
      </c>
      <c r="G289" s="4" t="str">
        <f>IF(Mängud!F184="","",Mängud!F184)</f>
        <v>w.o.</v>
      </c>
    </row>
    <row r="290" spans="1:7" ht="12.75">
      <c r="A290" s="4">
        <v>384</v>
      </c>
      <c r="C290" s="4">
        <f>IF(D290="","",VLOOKUP(D290,Paigutus!$D:$F,3,FALSE))</f>
        <v>81</v>
      </c>
      <c r="D290" s="4" t="str">
        <f>IF(Mängud!E185="","",Mängud!E185)</f>
        <v>Sara Ponnin</v>
      </c>
      <c r="E290" s="4">
        <f>IF(F290="","",VLOOKUP(F290,Paigutus!$D$5:$F$100,3,FALSE))</f>
        <v>83</v>
      </c>
      <c r="F290" s="4" t="str">
        <f>IF(D290="","",IF(D290=Mängud!C185,Mängud!B185,Mängud!C185))</f>
        <v>Bye Bye</v>
      </c>
      <c r="G290" s="4" t="str">
        <f>IF(Mängud!F185="","",Mängud!F185)</f>
        <v>w.o.</v>
      </c>
    </row>
    <row r="291" spans="1:7" ht="12.75">
      <c r="A291" s="4">
        <v>385</v>
      </c>
      <c r="C291" s="4">
        <f>IF(D291="","",VLOOKUP(D291,Paigutus!$D:$F,3,FALSE))</f>
        <v>79</v>
      </c>
      <c r="D291" s="4" t="str">
        <f>IF(Mängud!E186="","",Mängud!E186)</f>
        <v>Kristo Kerno</v>
      </c>
      <c r="E291" s="4">
        <f>IF(F291="","",VLOOKUP(F291,Paigutus!$D$5:$F$100,3,FALSE))</f>
        <v>66</v>
      </c>
      <c r="F291" s="4" t="str">
        <f>IF(D291="","",IF(D291=Mängud!C186,Mängud!B186,Mängud!C186))</f>
        <v>Aivar Soo</v>
      </c>
      <c r="G291" s="4" t="str">
        <f>IF(Mängud!F186="","",Mängud!F186)</f>
        <v>3:2</v>
      </c>
    </row>
    <row r="292" spans="1:7" ht="12.75">
      <c r="A292" s="4">
        <v>386</v>
      </c>
      <c r="C292" s="4">
        <f>IF(D292="","",VLOOKUP(D292,Paigutus!$D:$F,3,FALSE))</f>
        <v>58</v>
      </c>
      <c r="D292" s="4" t="str">
        <f>IF(Mängud!E187="","",Mängud!E187)</f>
        <v>Ivar Kiik</v>
      </c>
      <c r="E292" s="4">
        <f>IF(F292="","",VLOOKUP(F292,Paigutus!$D$5:$F$100,3,FALSE))</f>
        <v>74</v>
      </c>
      <c r="F292" s="4" t="str">
        <f>IF(D292="","",IF(D292=Mängud!C187,Mängud!B187,Mängud!C187))</f>
        <v>Larissa Lill</v>
      </c>
      <c r="G292" s="4" t="str">
        <f>IF(Mängud!F187="","",Mängud!F187)</f>
        <v>3:0</v>
      </c>
    </row>
    <row r="293" spans="1:7" ht="12.75">
      <c r="A293" s="4">
        <v>387</v>
      </c>
      <c r="C293" s="4">
        <f>IF(D293="","",VLOOKUP(D293,Paigutus!$D:$F,3,FALSE))</f>
        <v>69</v>
      </c>
      <c r="D293" s="4" t="str">
        <f>IF(Mängud!E188="","",Mängud!E188)</f>
        <v>Aleks Vaarpu</v>
      </c>
      <c r="E293" s="4">
        <f>IF(F293="","",VLOOKUP(F293,Paigutus!$D$5:$F$100,3,FALSE))</f>
        <v>75</v>
      </c>
      <c r="F293" s="4" t="str">
        <f>IF(D293="","",IF(D293=Mängud!C188,Mängud!B188,Mängud!C188))</f>
        <v>Taivo Koitla</v>
      </c>
      <c r="G293" s="4" t="str">
        <f>IF(Mängud!F188="","",Mängud!F188)</f>
        <v>3:0</v>
      </c>
    </row>
    <row r="294" spans="1:7" ht="12.75">
      <c r="A294" s="4">
        <v>388</v>
      </c>
      <c r="C294" s="4">
        <f>IF(D294="","",VLOOKUP(D294,Paigutus!$D:$F,3,FALSE))</f>
        <v>78</v>
      </c>
      <c r="D294" s="4" t="str">
        <f>IF(Mängud!E189="","",Mängud!E189)</f>
        <v>Siim Esko</v>
      </c>
      <c r="E294" s="4">
        <f>IF(F294="","",VLOOKUP(F294,Paigutus!$D$5:$F$100,3,FALSE))</f>
        <v>68</v>
      </c>
      <c r="F294" s="4" t="str">
        <f>IF(D294="","",IF(D294=Mängud!C189,Mängud!B189,Mängud!C189))</f>
        <v>Urmas Vender</v>
      </c>
      <c r="G294" s="4" t="str">
        <f>IF(Mängud!F189="","",Mängud!F189)</f>
        <v>3:2</v>
      </c>
    </row>
    <row r="295" spans="1:7" ht="12.75">
      <c r="A295" s="4">
        <v>389</v>
      </c>
      <c r="C295" s="4">
        <f>IF(D295="","",VLOOKUP(D295,Paigutus!$D:$F,3,FALSE))</f>
        <v>67</v>
      </c>
      <c r="D295" s="4" t="str">
        <f>IF(Mängud!E190="","",Mängud!E190)</f>
        <v>Kestutis Aleknavicius</v>
      </c>
      <c r="E295" s="4">
        <f>IF(F295="","",VLOOKUP(F295,Paigutus!$D$5:$F$100,3,FALSE))</f>
        <v>77</v>
      </c>
      <c r="F295" s="4" t="str">
        <f>IF(D295="","",IF(D295=Mängud!C190,Mängud!B190,Mängud!C190))</f>
        <v>Rene Vinnal</v>
      </c>
      <c r="G295" s="4" t="str">
        <f>IF(Mängud!F190="","",Mängud!F190)</f>
        <v>3:1</v>
      </c>
    </row>
    <row r="296" spans="1:7" ht="12.75">
      <c r="A296" s="4">
        <v>390</v>
      </c>
      <c r="C296" s="4">
        <f>IF(D296="","",VLOOKUP(D296,Paigutus!$D:$F,3,FALSE))</f>
        <v>59</v>
      </c>
      <c r="D296" s="4" t="str">
        <f>IF(Mängud!E191="","",Mängud!E191)</f>
        <v>Heiki Hansar</v>
      </c>
      <c r="E296" s="4">
        <f>IF(F296="","",VLOOKUP(F296,Paigutus!$D$5:$F$100,3,FALSE))</f>
        <v>76</v>
      </c>
      <c r="F296" s="4" t="str">
        <f>IF(D296="","",IF(D296=Mängud!C191,Mängud!B191,Mängud!C191))</f>
        <v>Raul Taevas</v>
      </c>
      <c r="G296" s="4" t="str">
        <f>IF(Mängud!F191="","",Mängud!F191)</f>
        <v>3:2</v>
      </c>
    </row>
    <row r="297" spans="1:7" ht="12.75">
      <c r="A297" s="4">
        <v>391</v>
      </c>
      <c r="C297" s="4">
        <f>IF(D297="","",VLOOKUP(D297,Paigutus!$D:$F,3,FALSE))</f>
        <v>73</v>
      </c>
      <c r="D297" s="4" t="str">
        <f>IF(Mängud!E192="","",Mängud!E192)</f>
        <v>Anna maria Hanson</v>
      </c>
      <c r="E297" s="4">
        <f>IF(F297="","",VLOOKUP(F297,Paigutus!$D$5:$F$100,3,FALSE))</f>
        <v>71</v>
      </c>
      <c r="F297" s="4" t="str">
        <f>IF(D297="","",IF(D297=Mängud!C192,Mängud!B192,Mängud!C192))</f>
        <v>Johann Ollmann</v>
      </c>
      <c r="G297" s="4" t="str">
        <f>IF(Mängud!F192="","",Mängud!F192)</f>
        <v>3:0</v>
      </c>
    </row>
    <row r="298" spans="1:7" ht="12.75">
      <c r="A298" s="4">
        <v>392</v>
      </c>
      <c r="C298" s="4">
        <f>IF(D298="","",VLOOKUP(D298,Paigutus!$D:$F,3,FALSE))</f>
        <v>65</v>
      </c>
      <c r="D298" s="4" t="str">
        <f>IF(Mängud!E193="","",Mängud!E193)</f>
        <v>Egle Hiius</v>
      </c>
      <c r="E298" s="4">
        <f>IF(F298="","",VLOOKUP(F298,Paigutus!$D$5:$F$100,3,FALSE))</f>
        <v>80</v>
      </c>
      <c r="F298" s="4" t="str">
        <f>IF(D298="","",IF(D298=Mängud!C193,Mängud!B193,Mängud!C193))</f>
        <v>Jako Lill</v>
      </c>
      <c r="G298" s="4" t="str">
        <f>IF(Mängud!F193="","",Mängud!F193)</f>
        <v>3:0</v>
      </c>
    </row>
    <row r="299" spans="1:7" ht="12.75">
      <c r="A299" s="4">
        <v>393</v>
      </c>
      <c r="C299" s="4">
        <f>IF(D299="","",VLOOKUP(D299,Paigutus!$D:$F,3,FALSE))</f>
        <v>19</v>
      </c>
      <c r="D299" s="4" t="str">
        <f>IF(Mängud!E194="","",Mängud!E194)</f>
        <v>Jaanus Lokotar</v>
      </c>
      <c r="E299" s="4">
        <f>IF(F299="","",VLOOKUP(F299,Paigutus!$D$5:$F$100,3,FALSE))</f>
        <v>33</v>
      </c>
      <c r="F299" s="4" t="str">
        <f>IF(D299="","",IF(D299=Mängud!C194,Mängud!B194,Mängud!C194))</f>
        <v>Ats Kallais</v>
      </c>
      <c r="G299" s="4" t="str">
        <f>IF(Mängud!F194="","",Mängud!F194)</f>
        <v>3:1</v>
      </c>
    </row>
    <row r="300" spans="1:7" ht="12.75">
      <c r="A300" s="4">
        <v>394</v>
      </c>
      <c r="C300" s="4">
        <f>IF(D300="","",VLOOKUP(D300,Paigutus!$D:$F,3,FALSE))</f>
        <v>22</v>
      </c>
      <c r="D300" s="4" t="str">
        <f>IF(Mängud!E195="","",Mängud!E195)</f>
        <v>Lauri Ulla</v>
      </c>
      <c r="E300" s="4">
        <f>IF(F300="","",VLOOKUP(F300,Paigutus!$D$5:$F$100,3,FALSE))</f>
        <v>38</v>
      </c>
      <c r="F300" s="4" t="str">
        <f>IF(D300="","",IF(D300=Mängud!C195,Mängud!B195,Mängud!C195))</f>
        <v>Piret Kummel</v>
      </c>
      <c r="G300" s="4" t="str">
        <f>IF(Mängud!F195="","",Mängud!F195)</f>
        <v>3:0</v>
      </c>
    </row>
    <row r="301" spans="1:7" ht="12.75">
      <c r="A301" s="4">
        <v>395</v>
      </c>
      <c r="C301" s="4">
        <f>IF(D301="","",VLOOKUP(D301,Paigutus!$D:$F,3,FALSE))</f>
        <v>37</v>
      </c>
      <c r="D301" s="4" t="str">
        <f>IF(Mängud!E196="","",Mängud!E196)</f>
        <v>Heikki Sool</v>
      </c>
      <c r="E301" s="4">
        <f>IF(F301="","",VLOOKUP(F301,Paigutus!$D$5:$F$100,3,FALSE))</f>
        <v>23</v>
      </c>
      <c r="F301" s="4" t="str">
        <f>IF(D301="","",IF(D301=Mängud!C196,Mängud!B196,Mängud!C196))</f>
        <v>Kalju Kalda</v>
      </c>
      <c r="G301" s="4" t="str">
        <f>IF(Mängud!F196="","",Mängud!F196)</f>
        <v>3:2</v>
      </c>
    </row>
    <row r="302" spans="1:7" ht="12.75">
      <c r="A302" s="4">
        <v>396</v>
      </c>
      <c r="C302" s="4">
        <f>IF(D302="","",VLOOKUP(D302,Paigutus!$D:$F,3,FALSE))</f>
        <v>36</v>
      </c>
      <c r="D302" s="4" t="str">
        <f>IF(Mängud!E197="","",Mängud!E197)</f>
        <v>Uno Ridal</v>
      </c>
      <c r="E302" s="4">
        <f>IF(F302="","",VLOOKUP(F302,Paigutus!$D$5:$F$100,3,FALSE))</f>
        <v>45</v>
      </c>
      <c r="F302" s="4" t="str">
        <f>IF(D302="","",IF(D302=Mängud!C197,Mängud!B197,Mängud!C197))</f>
        <v>Raino Rosin</v>
      </c>
      <c r="G302" s="4" t="str">
        <f>IF(Mängud!F197="","",Mängud!F197)</f>
        <v>3:0</v>
      </c>
    </row>
    <row r="303" spans="1:7" ht="12.75">
      <c r="A303" s="4">
        <v>397</v>
      </c>
      <c r="C303" s="4">
        <f>IF(D303="","",VLOOKUP(D303,Paigutus!$D:$F,3,FALSE))</f>
        <v>16</v>
      </c>
      <c r="D303" s="4" t="str">
        <f>IF(Mängud!E198="","",Mängud!E198)</f>
        <v>Eduard Virkunen</v>
      </c>
      <c r="E303" s="4">
        <f>IF(F303="","",VLOOKUP(F303,Paigutus!$D$5:$F$100,3,FALSE))</f>
        <v>32</v>
      </c>
      <c r="F303" s="4" t="str">
        <f>IF(D303="","",IF(D303=Mängud!C198,Mängud!B198,Mängud!C198))</f>
        <v>Vootele Vaher</v>
      </c>
      <c r="G303" s="4" t="str">
        <f>IF(Mängud!F198="","",Mängud!F198)</f>
        <v>3:0</v>
      </c>
    </row>
    <row r="304" spans="1:7" ht="12.75">
      <c r="A304" s="4">
        <v>398</v>
      </c>
      <c r="C304" s="4">
        <f>IF(D304="","",VLOOKUP(D304,Paigutus!$D:$F,3,FALSE))</f>
        <v>27</v>
      </c>
      <c r="D304" s="4" t="str">
        <f>IF(Mängud!E199="","",Mängud!E199)</f>
        <v>Oliver Ollmann</v>
      </c>
      <c r="E304" s="4">
        <f>IF(F304="","",VLOOKUP(F304,Paigutus!$D$5:$F$100,3,FALSE))</f>
        <v>24</v>
      </c>
      <c r="F304" s="4" t="str">
        <f>IF(D304="","",IF(D304=Mängud!C199,Mängud!B199,Mängud!C199))</f>
        <v>Kalle Kuuspalu</v>
      </c>
      <c r="G304" s="4" t="str">
        <f>IF(Mängud!F199="","",Mängud!F199)</f>
        <v>3:1</v>
      </c>
    </row>
    <row r="305" spans="1:7" ht="12.75">
      <c r="A305" s="4">
        <v>399</v>
      </c>
      <c r="C305" s="4">
        <f>IF(D305="","",VLOOKUP(D305,Paigutus!$D:$F,3,FALSE))</f>
        <v>21</v>
      </c>
      <c r="D305" s="4" t="str">
        <f>IF(Mängud!E200="","",Mängud!E200)</f>
        <v>Mart Vaarpu</v>
      </c>
      <c r="E305" s="4">
        <f>IF(F305="","",VLOOKUP(F305,Paigutus!$D$5:$F$100,3,FALSE))</f>
        <v>26</v>
      </c>
      <c r="F305" s="4" t="str">
        <f>IF(D305="","",IF(D305=Mängud!C200,Mängud!B200,Mängud!C200))</f>
        <v>Reino Ristissaar</v>
      </c>
      <c r="G305" s="4" t="str">
        <f>IF(Mängud!F200="","",Mängud!F200)</f>
        <v>3:1</v>
      </c>
    </row>
    <row r="306" spans="1:7" ht="12.75">
      <c r="A306" s="4">
        <v>400</v>
      </c>
      <c r="C306" s="4">
        <f>IF(D306="","",VLOOKUP(D306,Paigutus!$D:$F,3,FALSE))</f>
        <v>20</v>
      </c>
      <c r="D306" s="4" t="str">
        <f>IF(Mängud!E201="","",Mängud!E201)</f>
        <v>Väino Nüüd</v>
      </c>
      <c r="E306" s="4">
        <f>IF(F306="","",VLOOKUP(F306,Paigutus!$D$5:$F$100,3,FALSE))</f>
        <v>29</v>
      </c>
      <c r="F306" s="4" t="str">
        <f>IF(D306="","",IF(D306=Mängud!C201,Mängud!B201,Mängud!C201))</f>
        <v>Alvar Oviir</v>
      </c>
      <c r="G306" s="4" t="str">
        <f>IF(Mängud!F201="","",Mängud!F201)</f>
        <v>3:2</v>
      </c>
    </row>
    <row r="307" spans="1:7" ht="12.75">
      <c r="A307" s="4">
        <v>401</v>
      </c>
      <c r="C307" s="4">
        <f>IF(D307="","",VLOOKUP(D307,Paigutus!$D:$F,3,FALSE))</f>
        <v>64</v>
      </c>
      <c r="D307" s="4" t="str">
        <f>IF(Mängud!E202="","",Mängud!E202)</f>
        <v>Joosep Hansar</v>
      </c>
      <c r="E307" s="4">
        <f>IF(F307="","",VLOOKUP(F307,Paigutus!$D$5:$F$100,3,FALSE))</f>
        <v>57</v>
      </c>
      <c r="F307" s="4" t="str">
        <f>IF(D307="","",IF(D307=Mängud!C202,Mängud!B202,Mängud!C202))</f>
        <v>Oleg Gussarov</v>
      </c>
      <c r="G307" s="4" t="str">
        <f>IF(Mängud!F202="","",Mängud!F202)</f>
        <v>3:1</v>
      </c>
    </row>
    <row r="308" spans="1:7" ht="12.75">
      <c r="A308" s="4">
        <v>402</v>
      </c>
      <c r="C308" s="4">
        <f>IF(D308="","",VLOOKUP(D308,Paigutus!$D:$F,3,FALSE))</f>
        <v>62</v>
      </c>
      <c r="D308" s="4" t="str">
        <f>IF(Mängud!E203="","",Mängud!E203)</f>
        <v>Tarmo All</v>
      </c>
      <c r="E308" s="4">
        <f>IF(F308="","",VLOOKUP(F308,Paigutus!$D$5:$F$100,3,FALSE))</f>
        <v>70</v>
      </c>
      <c r="F308" s="4" t="str">
        <f>IF(D308="","",IF(D308=Mängud!C203,Mängud!B203,Mängud!C203))</f>
        <v>Alexandra-olivia Hanson</v>
      </c>
      <c r="G308" s="4" t="str">
        <f>IF(Mängud!F203="","",Mängud!F203)</f>
        <v>3:1</v>
      </c>
    </row>
    <row r="309" spans="1:7" ht="12.75">
      <c r="A309" s="4">
        <v>403</v>
      </c>
      <c r="C309" s="4">
        <f>IF(D309="","",VLOOKUP(D309,Paigutus!$D:$F,3,FALSE))</f>
        <v>60</v>
      </c>
      <c r="D309" s="4" t="str">
        <f>IF(Mängud!E204="","",Mängud!E204)</f>
        <v>Raivo Roots</v>
      </c>
      <c r="E309" s="4">
        <f>IF(F309="","",VLOOKUP(F309,Paigutus!$D$5:$F$100,3,FALSE))</f>
        <v>61</v>
      </c>
      <c r="F309" s="4" t="str">
        <f>IF(D309="","",IF(D309=Mängud!C204,Mängud!B204,Mängud!C204))</f>
        <v>Anatoli Zapunov</v>
      </c>
      <c r="G309" s="4" t="str">
        <f>IF(Mängud!F204="","",Mängud!F204)</f>
        <v>3:0</v>
      </c>
    </row>
    <row r="310" spans="1:7" ht="12.75">
      <c r="A310" s="4">
        <v>404</v>
      </c>
      <c r="C310" s="4">
        <f>IF(D310="","",VLOOKUP(D310,Paigutus!$D:$F,3,FALSE))</f>
        <v>72</v>
      </c>
      <c r="D310" s="4" t="str">
        <f>IF(Mängud!E205="","",Mängud!E205)</f>
        <v>Anneli Mälksoo</v>
      </c>
      <c r="E310" s="4">
        <f>IF(F310="","",VLOOKUP(F310,Paigutus!$D$5:$F$100,3,FALSE))</f>
        <v>63</v>
      </c>
      <c r="F310" s="4" t="str">
        <f>IF(D310="","",IF(D310=Mängud!C205,Mängud!B205,Mängud!C205))</f>
        <v>Neverly Lukas</v>
      </c>
      <c r="G310" s="4" t="str">
        <f>IF(Mängud!F205="","",Mängud!F205)</f>
        <v>3:1</v>
      </c>
    </row>
    <row r="311" spans="1:7" ht="12.75">
      <c r="A311" s="4">
        <v>405</v>
      </c>
      <c r="C311" s="4">
        <f>IF(D311="","",VLOOKUP(D311,Paigutus!$D:$F,3,FALSE))</f>
        <v>56</v>
      </c>
      <c r="D311" s="4" t="str">
        <f>IF(Mängud!E206="","",Mängud!E206)</f>
        <v>Vesta Lissovenko</v>
      </c>
      <c r="E311" s="4">
        <f>IF(F311="","",VLOOKUP(F311,Paigutus!$D$5:$F$100,3,FALSE))</f>
        <v>48</v>
      </c>
      <c r="F311" s="4" t="str">
        <f>IF(D311="","",IF(D311=Mängud!C206,Mängud!B206,Mängud!C206))</f>
        <v>Tõnu Hansar</v>
      </c>
      <c r="G311" s="4" t="str">
        <f>IF(Mängud!F206="","",Mängud!F206)</f>
        <v>3:0</v>
      </c>
    </row>
    <row r="312" spans="1:7" ht="12.75">
      <c r="A312" s="4">
        <v>406</v>
      </c>
      <c r="C312" s="4">
        <f>IF(D312="","",VLOOKUP(D312,Paigutus!$D:$F,3,FALSE))</f>
        <v>52</v>
      </c>
      <c r="D312" s="4" t="str">
        <f>IF(Mängud!E207="","",Mängud!E207)</f>
        <v>Mati Türk</v>
      </c>
      <c r="E312" s="4">
        <f>IF(F312="","",VLOOKUP(F312,Paigutus!$D$5:$F$100,3,FALSE))</f>
        <v>53</v>
      </c>
      <c r="F312" s="4" t="str">
        <f>IF(D312="","",IF(D312=Mängud!C207,Mängud!B207,Mängud!C207))</f>
        <v>Aili Kuldkepp</v>
      </c>
      <c r="G312" s="4" t="str">
        <f>IF(Mängud!F207="","",Mängud!F207)</f>
        <v>3:0</v>
      </c>
    </row>
    <row r="313" spans="1:7" ht="12.75">
      <c r="A313" s="4">
        <v>407</v>
      </c>
      <c r="C313" s="4">
        <f>IF(D313="","",VLOOKUP(D313,Paigutus!$D:$F,3,FALSE))</f>
        <v>43</v>
      </c>
      <c r="D313" s="4" t="str">
        <f>IF(Mängud!E208="","",Mängud!E208)</f>
        <v>Kristi Ernits</v>
      </c>
      <c r="E313" s="4">
        <f>IF(F313="","",VLOOKUP(F313,Paigutus!$D$5:$F$100,3,FALSE))</f>
        <v>51</v>
      </c>
      <c r="F313" s="4" t="str">
        <f>IF(D313="","",IF(D313=Mängud!C208,Mängud!B208,Mängud!C208))</f>
        <v>Celly Kukk</v>
      </c>
      <c r="G313" s="4" t="str">
        <f>IF(Mängud!F208="","",Mängud!F208)</f>
        <v>3:0</v>
      </c>
    </row>
    <row r="314" spans="1:7" ht="12.75">
      <c r="A314" s="4">
        <v>408</v>
      </c>
      <c r="C314" s="4">
        <f>IF(D314="","",VLOOKUP(D314,Paigutus!$D:$F,3,FALSE))</f>
        <v>50</v>
      </c>
      <c r="D314" s="4" t="str">
        <f>IF(Mängud!E209="","",Mängud!E209)</f>
        <v>Margo Merigan</v>
      </c>
      <c r="E314" s="4">
        <f>IF(F314="","",VLOOKUP(F314,Paigutus!$D$5:$F$100,3,FALSE))</f>
        <v>55</v>
      </c>
      <c r="F314" s="4" t="str">
        <f>IF(D314="","",IF(D314=Mängud!C209,Mängud!B209,Mängud!C209))</f>
        <v>Ellen Vahter</v>
      </c>
      <c r="G314" s="4" t="str">
        <f>IF(Mängud!F209="","",Mängud!F209)</f>
        <v>3:0</v>
      </c>
    </row>
    <row r="315" spans="1:7" ht="12.75">
      <c r="A315" s="4">
        <v>409</v>
      </c>
      <c r="C315" s="4">
        <f>IF(D315="","",VLOOKUP(D315,Paigutus!$D:$F,3,FALSE))</f>
        <v>35</v>
      </c>
      <c r="D315" s="4" t="str">
        <f>IF(Mängud!E210="","",Mängud!E210)</f>
        <v>Raigo Rommot</v>
      </c>
      <c r="E315" s="4">
        <f>IF(F315="","",VLOOKUP(F315,Paigutus!$D$5:$F$100,3,FALSE))</f>
        <v>49</v>
      </c>
      <c r="F315" s="4" t="str">
        <f>IF(D315="","",IF(D315=Mängud!C210,Mängud!B210,Mängud!C210))</f>
        <v>Peeter Pill</v>
      </c>
      <c r="G315" s="4" t="str">
        <f>IF(Mängud!F210="","",Mängud!F210)</f>
        <v>3:0</v>
      </c>
    </row>
    <row r="316" spans="1:7" ht="12.75">
      <c r="A316" s="4">
        <v>410</v>
      </c>
      <c r="C316" s="4">
        <f>IF(D316="","",VLOOKUP(D316,Paigutus!$D:$F,3,FALSE))</f>
        <v>40</v>
      </c>
      <c r="D316" s="4" t="str">
        <f>IF(Mängud!E211="","",Mängud!E211)</f>
        <v>Alex Rahuoja</v>
      </c>
      <c r="E316" s="4">
        <f>IF(F316="","",VLOOKUP(F316,Paigutus!$D$5:$F$100,3,FALSE))</f>
        <v>41</v>
      </c>
      <c r="F316" s="4" t="str">
        <f>IF(D316="","",IF(D316=Mängud!C211,Mängud!B211,Mängud!C211))</f>
        <v>Arvi Merigan</v>
      </c>
      <c r="G316" s="4" t="str">
        <f>IF(Mängud!F211="","",Mängud!F211)</f>
        <v>3:2</v>
      </c>
    </row>
    <row r="317" spans="1:7" ht="12.75">
      <c r="A317" s="4">
        <v>411</v>
      </c>
      <c r="C317" s="4">
        <f>IF(D317="","",VLOOKUP(D317,Paigutus!$D:$F,3,FALSE))</f>
        <v>39</v>
      </c>
      <c r="D317" s="4" t="str">
        <f>IF(Mängud!E212="","",Mängud!E212)</f>
        <v>Taavi Miku</v>
      </c>
      <c r="E317" s="4">
        <f>IF(F317="","",VLOOKUP(F317,Paigutus!$D$5:$F$100,3,FALSE))</f>
        <v>44</v>
      </c>
      <c r="F317" s="4" t="str">
        <f>IF(D317="","",IF(D317=Mängud!C212,Mängud!B212,Mängud!C212))</f>
        <v>Veljo Mõek</v>
      </c>
      <c r="G317" s="4" t="str">
        <f>IF(Mängud!F212="","",Mängud!F212)</f>
        <v>3:1</v>
      </c>
    </row>
    <row r="318" spans="1:7" ht="12.75">
      <c r="A318" s="4">
        <v>412</v>
      </c>
      <c r="C318" s="4">
        <f>IF(D318="","",VLOOKUP(D318,Paigutus!$D:$F,3,FALSE))</f>
        <v>18</v>
      </c>
      <c r="D318" s="4" t="str">
        <f>IF(Mängud!E213="","",Mängud!E213)</f>
        <v>Grigori Maltizov</v>
      </c>
      <c r="E318" s="4">
        <f>IF(F318="","",VLOOKUP(F318,Paigutus!$D$5:$F$100,3,FALSE))</f>
        <v>34</v>
      </c>
      <c r="F318" s="4" t="str">
        <f>IF(D318="","",IF(D318=Mängud!C213,Mängud!B213,Mängud!C213))</f>
        <v>Kalju Nasir</v>
      </c>
      <c r="G318" s="4" t="str">
        <f>IF(Mängud!F213="","",Mängud!F213)</f>
        <v>3:1</v>
      </c>
    </row>
    <row r="319" spans="1:7" ht="12.75">
      <c r="A319" s="4">
        <v>413</v>
      </c>
      <c r="C319" s="4">
        <f>IF(D319="","",VLOOKUP(D319,Paigutus!$D:$F,3,FALSE))</f>
        <v>30</v>
      </c>
      <c r="D319" s="4" t="str">
        <f>IF(Mängud!E214="","",Mängud!E214)</f>
        <v>Marika Kotka</v>
      </c>
      <c r="E319" s="4">
        <f>IF(F319="","",VLOOKUP(F319,Paigutus!$D$5:$F$100,3,FALSE))</f>
        <v>46</v>
      </c>
      <c r="F319" s="4" t="str">
        <f>IF(D319="","",IF(D319=Mängud!C214,Mängud!B214,Mängud!C214))</f>
        <v>Toomas Hansar</v>
      </c>
      <c r="G319" s="4" t="str">
        <f>IF(Mängud!F214="","",Mängud!F214)</f>
        <v>3:0</v>
      </c>
    </row>
    <row r="320" spans="1:7" ht="12.75">
      <c r="A320" s="4">
        <v>414</v>
      </c>
      <c r="C320" s="4">
        <f>IF(D320="","",VLOOKUP(D320,Paigutus!$D:$F,3,FALSE))</f>
        <v>25</v>
      </c>
      <c r="D320" s="4" t="str">
        <f>IF(Mängud!E215="","",Mängud!E215)</f>
        <v>Ain Raid</v>
      </c>
      <c r="E320" s="4">
        <f>IF(F320="","",VLOOKUP(F320,Paigutus!$D$5:$F$100,3,FALSE))</f>
        <v>54</v>
      </c>
      <c r="F320" s="4" t="str">
        <f>IF(D320="","",IF(D320=Mängud!C215,Mängud!B215,Mängud!C215))</f>
        <v>Aleksandr Zubjuk</v>
      </c>
      <c r="G320" s="4" t="str">
        <f>IF(Mängud!F215="","",Mängud!F215)</f>
        <v>3:0</v>
      </c>
    </row>
    <row r="321" spans="1:7" ht="12.75">
      <c r="A321" s="4">
        <v>415</v>
      </c>
      <c r="C321" s="4">
        <f>IF(D321="","",VLOOKUP(D321,Paigutus!$D:$F,3,FALSE))</f>
        <v>28</v>
      </c>
      <c r="D321" s="4" t="str">
        <f>IF(Mängud!E216="","",Mängud!E216)</f>
        <v>Andres Lampe</v>
      </c>
      <c r="E321" s="4">
        <f>IF(F321="","",VLOOKUP(F321,Paigutus!$D$5:$F$100,3,FALSE))</f>
        <v>42</v>
      </c>
      <c r="F321" s="4" t="str">
        <f>IF(D321="","",IF(D321=Mängud!C216,Mängud!B216,Mängud!C216))</f>
        <v>Enrico Kozintsev</v>
      </c>
      <c r="G321" s="4" t="str">
        <f>IF(Mängud!F216="","",Mängud!F216)</f>
        <v>3:1</v>
      </c>
    </row>
    <row r="322" spans="1:7" ht="12.75">
      <c r="A322" s="4">
        <v>416</v>
      </c>
      <c r="C322" s="4">
        <f>IF(D322="","",VLOOKUP(D322,Paigutus!$D:$F,3,FALSE))</f>
        <v>31</v>
      </c>
      <c r="D322" s="4" t="str">
        <f>IF(Mängud!E217="","",Mängud!E217)</f>
        <v>Sten Toomla</v>
      </c>
      <c r="E322" s="4">
        <f>IF(F322="","",VLOOKUP(F322,Paigutus!$D$5:$F$100,3,FALSE))</f>
        <v>47</v>
      </c>
      <c r="F322" s="4" t="str">
        <f>IF(D322="","",IF(D322=Mängud!C217,Mängud!B217,Mängud!C217))</f>
        <v>Reet Kullerkupp</v>
      </c>
      <c r="G322" s="4" t="str">
        <f>IF(Mängud!F217="","",Mängud!F217)</f>
        <v>3:0</v>
      </c>
    </row>
    <row r="323" spans="1:7" ht="12.75">
      <c r="A323" s="4">
        <v>417</v>
      </c>
      <c r="C323" s="4">
        <f>IF(D323="","",VLOOKUP(D323,Paigutus!$D:$F,3,FALSE))</f>
        <v>13</v>
      </c>
      <c r="D323" s="4" t="str">
        <f>IF(Mängud!E218="","",Mängud!E218)</f>
        <v>Heino Kruusement</v>
      </c>
      <c r="E323" s="4">
        <f>IF(F323="","",VLOOKUP(F323,Paigutus!$D$5:$F$100,3,FALSE))</f>
        <v>19</v>
      </c>
      <c r="F323" s="4" t="str">
        <f>IF(D323="","",IF(D323=Mängud!C218,Mängud!B218,Mängud!C218))</f>
        <v>Jaanus Lokotar</v>
      </c>
      <c r="G323" s="4" t="str">
        <f>IF(Mängud!F218="","",Mängud!F218)</f>
        <v>3:2</v>
      </c>
    </row>
    <row r="324" spans="1:7" ht="12.75">
      <c r="A324" s="4">
        <v>418</v>
      </c>
      <c r="C324" s="4">
        <f>IF(D324="","",VLOOKUP(D324,Paigutus!$D:$F,3,FALSE))</f>
        <v>22</v>
      </c>
      <c r="D324" s="4" t="str">
        <f>IF(Mängud!E219="","",Mängud!E219)</f>
        <v>Lauri Ulla</v>
      </c>
      <c r="E324" s="4">
        <f>IF(F324="","",VLOOKUP(F324,Paigutus!$D$5:$F$100,3,FALSE))</f>
        <v>5</v>
      </c>
      <c r="F324" s="4" t="str">
        <f>IF(D324="","",IF(D324=Mängud!C219,Mängud!B219,Mängud!C219))</f>
        <v>Timo Teras</v>
      </c>
      <c r="G324" s="4" t="str">
        <f>IF(Mängud!F219="","",Mängud!F219)</f>
        <v>w.o.</v>
      </c>
    </row>
    <row r="325" spans="1:7" ht="12.75">
      <c r="A325" s="4">
        <v>419</v>
      </c>
      <c r="C325" s="4">
        <f>IF(D325="","",VLOOKUP(D325,Paigutus!$D:$F,3,FALSE))</f>
        <v>9</v>
      </c>
      <c r="D325" s="4" t="str">
        <f>IF(Mängud!E220="","",Mängud!E220)</f>
        <v>Aimar Välja</v>
      </c>
      <c r="E325" s="4">
        <f>IF(F325="","",VLOOKUP(F325,Paigutus!$D$5:$F$100,3,FALSE))</f>
        <v>37</v>
      </c>
      <c r="F325" s="4" t="str">
        <f>IF(D325="","",IF(D325=Mängud!C220,Mängud!B220,Mängud!C220))</f>
        <v>Heikki Sool</v>
      </c>
      <c r="G325" s="4" t="str">
        <f>IF(Mängud!F220="","",Mängud!F220)</f>
        <v>3:0</v>
      </c>
    </row>
    <row r="326" spans="1:7" ht="12.75">
      <c r="A326" s="4">
        <v>420</v>
      </c>
      <c r="C326" s="4">
        <f>IF(D326="","",VLOOKUP(D326,Paigutus!$D:$F,3,FALSE))</f>
        <v>17</v>
      </c>
      <c r="D326" s="4" t="str">
        <f>IF(Mängud!E221="","",Mängud!E221)</f>
        <v>Keit Reinsalu</v>
      </c>
      <c r="E326" s="4">
        <f>IF(F326="","",VLOOKUP(F326,Paigutus!$D$5:$F$100,3,FALSE))</f>
        <v>36</v>
      </c>
      <c r="F326" s="4" t="str">
        <f>IF(D326="","",IF(D326=Mängud!C221,Mängud!B221,Mängud!C221))</f>
        <v>Uno Ridal</v>
      </c>
      <c r="G326" s="4" t="str">
        <f>IF(Mängud!F221="","",Mängud!F221)</f>
        <v>3:0</v>
      </c>
    </row>
    <row r="327" spans="1:7" ht="12.75">
      <c r="A327" s="4">
        <v>421</v>
      </c>
      <c r="C327" s="4">
        <f>IF(D327="","",VLOOKUP(D327,Paigutus!$D:$F,3,FALSE))</f>
        <v>15</v>
      </c>
      <c r="D327" s="4" t="str">
        <f>IF(Mängud!E222="","",Mängud!E222)</f>
        <v>Imre Korsen</v>
      </c>
      <c r="E327" s="4">
        <f>IF(F327="","",VLOOKUP(F327,Paigutus!$D$5:$F$100,3,FALSE))</f>
        <v>16</v>
      </c>
      <c r="F327" s="4" t="str">
        <f>IF(D327="","",IF(D327=Mängud!C222,Mängud!B222,Mängud!C222))</f>
        <v>Eduard Virkunen</v>
      </c>
      <c r="G327" s="4" t="str">
        <f>IF(Mängud!F222="","",Mängud!F222)</f>
        <v>3:2</v>
      </c>
    </row>
    <row r="328" spans="1:7" ht="12.75">
      <c r="A328" s="4">
        <v>422</v>
      </c>
      <c r="C328" s="4">
        <f>IF(D328="","",VLOOKUP(D328,Paigutus!$D:$F,3,FALSE))</f>
        <v>7</v>
      </c>
      <c r="D328" s="4" t="str">
        <f>IF(Mängud!E223="","",Mängud!E223)</f>
        <v>Taavi Raidmets</v>
      </c>
      <c r="E328" s="4">
        <f>IF(F328="","",VLOOKUP(F328,Paigutus!$D$5:$F$100,3,FALSE))</f>
        <v>27</v>
      </c>
      <c r="F328" s="4" t="str">
        <f>IF(D328="","",IF(D328=Mängud!C223,Mängud!B223,Mängud!C223))</f>
        <v>Oliver Ollmann</v>
      </c>
      <c r="G328" s="4" t="str">
        <f>IF(Mängud!F223="","",Mängud!F223)</f>
        <v>3:0</v>
      </c>
    </row>
    <row r="329" spans="1:7" ht="12.75">
      <c r="A329" s="4">
        <v>423</v>
      </c>
      <c r="C329" s="4">
        <f>IF(D329="","",VLOOKUP(D329,Paigutus!$D:$F,3,FALSE))</f>
        <v>11</v>
      </c>
      <c r="D329" s="4" t="str">
        <f>IF(Mängud!E224="","",Mängud!E224)</f>
        <v>Katrin-riina Hanson</v>
      </c>
      <c r="E329" s="4">
        <f>IF(F329="","",VLOOKUP(F329,Paigutus!$D$5:$F$100,3,FALSE))</f>
        <v>21</v>
      </c>
      <c r="F329" s="4" t="str">
        <f>IF(D329="","",IF(D329=Mängud!C224,Mängud!B224,Mängud!C224))</f>
        <v>Mart Vaarpu</v>
      </c>
      <c r="G329" s="4" t="str">
        <f>IF(Mängud!F224="","",Mängud!F224)</f>
        <v>3:0</v>
      </c>
    </row>
    <row r="330" spans="1:7" ht="12.75">
      <c r="A330" s="4">
        <v>424</v>
      </c>
      <c r="C330" s="4">
        <f>IF(D330="","",VLOOKUP(D330,Paigutus!$D:$F,3,FALSE))</f>
        <v>14</v>
      </c>
      <c r="D330" s="4" t="str">
        <f>IF(Mängud!E225="","",Mängud!E225)</f>
        <v>Veiko Ristissaar</v>
      </c>
      <c r="E330" s="4">
        <f>IF(F330="","",VLOOKUP(F330,Paigutus!$D$5:$F$100,3,FALSE))</f>
        <v>20</v>
      </c>
      <c r="F330" s="4" t="str">
        <f>IF(D330="","",IF(D330=Mängud!C225,Mängud!B225,Mängud!C225))</f>
        <v>Väino Nüüd</v>
      </c>
      <c r="G330" s="4" t="str">
        <f>IF(Mängud!F225="","",Mängud!F225)</f>
        <v>3:0</v>
      </c>
    </row>
    <row r="331" spans="1:7" ht="12.75">
      <c r="A331" s="4">
        <v>425</v>
      </c>
      <c r="C331" s="4">
        <f>IF(D331="","",VLOOKUP(D331,Paigutus!$D:$F,3,FALSE))</f>
        <v>1</v>
      </c>
      <c r="D331" s="4" t="str">
        <f>IF(Mängud!E226="","",Mängud!E226)</f>
        <v>Liisi Vellner</v>
      </c>
      <c r="E331" s="4">
        <f>IF(F331="","",VLOOKUP(F331,Paigutus!$D$5:$F$100,3,FALSE))</f>
        <v>8</v>
      </c>
      <c r="F331" s="4" t="str">
        <f>IF(D331="","",IF(D331=Mängud!C226,Mängud!B226,Mängud!C226))</f>
        <v>Kai Thornbech</v>
      </c>
      <c r="G331" s="4" t="str">
        <f>IF(Mängud!F226="","",Mängud!F226)</f>
        <v>3:0</v>
      </c>
    </row>
    <row r="332" spans="1:7" ht="12.75">
      <c r="A332" s="4">
        <v>426</v>
      </c>
      <c r="C332" s="4">
        <f>IF(D332="","",VLOOKUP(D332,Paigutus!$D:$F,3,FALSE))</f>
        <v>4</v>
      </c>
      <c r="D332" s="4" t="str">
        <f>IF(Mängud!E227="","",Mängud!E227)</f>
        <v>Allan Salla</v>
      </c>
      <c r="E332" s="4">
        <f>IF(F332="","",VLOOKUP(F332,Paigutus!$D$5:$F$100,3,FALSE))</f>
        <v>12</v>
      </c>
      <c r="F332" s="4" t="str">
        <f>IF(D332="","",IF(D332=Mängud!C227,Mängud!B227,Mängud!C227))</f>
        <v>Vladyslav Rybachok</v>
      </c>
      <c r="G332" s="4" t="str">
        <f>IF(Mängud!F227="","",Mängud!F227)</f>
        <v>3:1</v>
      </c>
    </row>
    <row r="333" spans="1:7" ht="12.75">
      <c r="A333" s="4">
        <v>427</v>
      </c>
      <c r="C333" s="4">
        <f>IF(D333="","",VLOOKUP(D333,Paigutus!$D:$F,3,FALSE))</f>
        <v>3</v>
      </c>
      <c r="D333" s="4" t="str">
        <f>IF(Mängud!E228="","",Mängud!E228)</f>
        <v>Kuido Põder</v>
      </c>
      <c r="E333" s="4">
        <f>IF(F333="","",VLOOKUP(F333,Paigutus!$D$5:$F$100,3,FALSE))</f>
        <v>6</v>
      </c>
      <c r="F333" s="4" t="str">
        <f>IF(D333="","",IF(D333=Mängud!C228,Mängud!B228,Mängud!C228))</f>
        <v>Andres Somer</v>
      </c>
      <c r="G333" s="4" t="str">
        <f>IF(Mängud!F228="","",Mängud!F228)</f>
        <v>3:1</v>
      </c>
    </row>
    <row r="334" spans="1:7" ht="12.75">
      <c r="A334" s="4">
        <v>428</v>
      </c>
      <c r="C334" s="4">
        <f>IF(D334="","",VLOOKUP(D334,Paigutus!$D:$F,3,FALSE))</f>
        <v>2</v>
      </c>
      <c r="D334" s="4" t="str">
        <f>IF(Mängud!E229="","",Mängud!E229)</f>
        <v>Allar Vellner</v>
      </c>
      <c r="E334" s="4">
        <f>IF(F334="","",VLOOKUP(F334,Paigutus!$D$5:$F$100,3,FALSE))</f>
        <v>10</v>
      </c>
      <c r="F334" s="4" t="str">
        <f>IF(D334="","",IF(D334=Mängud!C229,Mängud!B229,Mängud!C229))</f>
        <v>Urmas Sinisalu</v>
      </c>
      <c r="G334" s="4" t="str">
        <f>IF(Mängud!F229="","",Mängud!F229)</f>
        <v>3:1</v>
      </c>
    </row>
    <row r="335" spans="1:7" ht="12.75">
      <c r="A335" s="4">
        <v>429</v>
      </c>
      <c r="C335" s="4">
        <f>IF(D335="","",VLOOKUP(D335,Paigutus!$D:$F,3,FALSE))</f>
        <v>83</v>
      </c>
      <c r="D335" s="4" t="str">
        <f>IF(Mängud!E230="","",Mängud!E230)</f>
        <v>Bye Bye</v>
      </c>
      <c r="E335" s="4">
        <f>IF(F335="","",VLOOKUP(F335,Paigutus!$D$5:$F$100,3,FALSE))</f>
        <v>83</v>
      </c>
      <c r="F335" s="4" t="str">
        <f>IF(D335="","",IF(D335=Mängud!C230,Mängud!B230,Mängud!C230))</f>
        <v>Bye Bye</v>
      </c>
      <c r="G335" s="4" t="str">
        <f>IF(Mängud!F230="","",Mängud!F230)</f>
        <v>w.o.</v>
      </c>
    </row>
    <row r="336" spans="1:7" ht="12.75">
      <c r="A336" s="4">
        <v>430</v>
      </c>
      <c r="C336" s="4">
        <f>IF(D336="","",VLOOKUP(D336,Paigutus!$D:$F,3,FALSE))</f>
        <v>83</v>
      </c>
      <c r="D336" s="4" t="str">
        <f>IF(Mängud!E231="","",Mängud!E231)</f>
        <v>Bye Bye</v>
      </c>
      <c r="E336" s="4">
        <f>IF(F336="","",VLOOKUP(F336,Paigutus!$D$5:$F$100,3,FALSE))</f>
        <v>83</v>
      </c>
      <c r="F336" s="4" t="str">
        <f>IF(D336="","",IF(D336=Mängud!C231,Mängud!B231,Mängud!C231))</f>
        <v>Bye Bye</v>
      </c>
      <c r="G336" s="4" t="str">
        <f>IF(Mängud!F231="","",Mängud!F231)</f>
        <v>w.o.</v>
      </c>
    </row>
    <row r="337" spans="1:7" ht="12.75">
      <c r="A337" s="4">
        <v>431</v>
      </c>
      <c r="C337" s="4">
        <f>IF(D337="","",VLOOKUP(D337,Paigutus!$D:$F,3,FALSE))</f>
        <v>83</v>
      </c>
      <c r="D337" s="4" t="str">
        <f>IF(Mängud!E232="","",Mängud!E232)</f>
        <v>Bye Bye</v>
      </c>
      <c r="E337" s="4">
        <f>IF(F337="","",VLOOKUP(F337,Paigutus!$D$5:$F$100,3,FALSE))</f>
        <v>83</v>
      </c>
      <c r="F337" s="4" t="str">
        <f>IF(D337="","",IF(D337=Mängud!C232,Mängud!B232,Mängud!C232))</f>
        <v>Bye Bye</v>
      </c>
      <c r="G337" s="4" t="str">
        <f>IF(Mängud!F232="","",Mängud!F232)</f>
        <v>w.o.</v>
      </c>
    </row>
    <row r="338" spans="1:7" ht="12.75">
      <c r="A338" s="4">
        <v>432</v>
      </c>
      <c r="C338" s="4">
        <f>IF(D338="","",VLOOKUP(D338,Paigutus!$D:$F,3,FALSE))</f>
        <v>83</v>
      </c>
      <c r="D338" s="4" t="str">
        <f>IF(Mängud!E233="","",Mängud!E233)</f>
        <v>Bye Bye</v>
      </c>
      <c r="E338" s="4">
        <f>IF(F338="","",VLOOKUP(F338,Paigutus!$D$5:$F$100,3,FALSE))</f>
        <v>83</v>
      </c>
      <c r="F338" s="4" t="str">
        <f>IF(D338="","",IF(D338=Mängud!C233,Mängud!B233,Mängud!C233))</f>
        <v>Bye Bye</v>
      </c>
      <c r="G338" s="4" t="str">
        <f>IF(Mängud!F233="","",Mängud!F233)</f>
        <v>w.o.</v>
      </c>
    </row>
    <row r="339" spans="1:7" ht="12.75">
      <c r="A339" s="4">
        <v>433</v>
      </c>
      <c r="C339" s="4">
        <f>IF(D339="","",VLOOKUP(D339,Paigutus!$D:$F,3,FALSE))</f>
        <v>82</v>
      </c>
      <c r="D339" s="4" t="str">
        <f>IF(Mängud!E234="","",Mängud!E234)</f>
        <v>Mirtel Vinnal</v>
      </c>
      <c r="E339" s="4">
        <f>IF(F339="","",VLOOKUP(F339,Paigutus!$D$5:$F$100,3,FALSE))</f>
        <v>83</v>
      </c>
      <c r="F339" s="4" t="str">
        <f>IF(D339="","",IF(D339=Mängud!C234,Mängud!B234,Mängud!C234))</f>
        <v>Bye Bye</v>
      </c>
      <c r="G339" s="4" t="str">
        <f>IF(Mängud!F234="","",Mängud!F234)</f>
        <v>w.o.</v>
      </c>
    </row>
    <row r="340" spans="1:7" ht="12.75">
      <c r="A340" s="4">
        <v>434</v>
      </c>
      <c r="C340" s="4">
        <f>IF(D340="","",VLOOKUP(D340,Paigutus!$D:$F,3,FALSE))</f>
        <v>83</v>
      </c>
      <c r="D340" s="4" t="str">
        <f>IF(Mängud!E235="","",Mängud!E235)</f>
        <v>Bye Bye</v>
      </c>
      <c r="E340" s="4">
        <f>IF(F340="","",VLOOKUP(F340,Paigutus!$D$5:$F$100,3,FALSE))</f>
        <v>83</v>
      </c>
      <c r="F340" s="4" t="str">
        <f>IF(D340="","",IF(D340=Mängud!C235,Mängud!B235,Mängud!C235))</f>
        <v>Bye Bye</v>
      </c>
      <c r="G340" s="4" t="str">
        <f>IF(Mängud!F235="","",Mängud!F235)</f>
        <v>w.o.</v>
      </c>
    </row>
    <row r="341" spans="1:7" ht="12.75">
      <c r="A341" s="4">
        <v>435</v>
      </c>
      <c r="C341" s="4">
        <f>IF(D341="","",VLOOKUP(D341,Paigutus!$D:$F,3,FALSE))</f>
        <v>83</v>
      </c>
      <c r="D341" s="4" t="str">
        <f>IF(Mängud!E236="","",Mängud!E236)</f>
        <v>Bye Bye</v>
      </c>
      <c r="E341" s="4">
        <f>IF(F341="","",VLOOKUP(F341,Paigutus!$D$5:$F$100,3,FALSE))</f>
        <v>83</v>
      </c>
      <c r="F341" s="4" t="str">
        <f>IF(D341="","",IF(D341=Mängud!C236,Mängud!B236,Mängud!C236))</f>
        <v>Bye Bye</v>
      </c>
      <c r="G341" s="4" t="str">
        <f>IF(Mängud!F236="","",Mängud!F236)</f>
        <v>w.o.</v>
      </c>
    </row>
    <row r="342" spans="1:7" ht="12.75">
      <c r="A342" s="4">
        <v>436</v>
      </c>
      <c r="C342" s="4">
        <f>IF(D342="","",VLOOKUP(D342,Paigutus!$D:$F,3,FALSE))</f>
        <v>81</v>
      </c>
      <c r="D342" s="4" t="str">
        <f>IF(Mängud!E237="","",Mängud!E237)</f>
        <v>Sara Ponnin</v>
      </c>
      <c r="E342" s="4">
        <f>IF(F342="","",VLOOKUP(F342,Paigutus!$D$5:$F$100,3,FALSE))</f>
        <v>83</v>
      </c>
      <c r="F342" s="4" t="str">
        <f>IF(D342="","",IF(D342=Mängud!C237,Mängud!B237,Mängud!C237))</f>
        <v>Bye Bye</v>
      </c>
      <c r="G342" s="4" t="str">
        <f>IF(Mängud!F237="","",Mängud!F237)</f>
        <v>w.o.</v>
      </c>
    </row>
    <row r="343" spans="1:7" ht="12.75">
      <c r="A343" s="4">
        <v>437</v>
      </c>
      <c r="C343" s="4">
        <f>IF(D343="","",VLOOKUP(D343,Paigutus!$D:$F,3,FALSE))</f>
        <v>66</v>
      </c>
      <c r="D343" s="4" t="str">
        <f>IF(Mängud!E238="","",Mängud!E238)</f>
        <v>Aivar Soo</v>
      </c>
      <c r="E343" s="4">
        <f>IF(F343="","",VLOOKUP(F343,Paigutus!$D$5:$F$100,3,FALSE))</f>
        <v>74</v>
      </c>
      <c r="F343" s="4" t="str">
        <f>IF(D343="","",IF(D343=Mängud!C238,Mängud!B238,Mängud!C238))</f>
        <v>Larissa Lill</v>
      </c>
      <c r="G343" s="4" t="str">
        <f>IF(Mängud!F238="","",Mängud!F238)</f>
        <v>3:0</v>
      </c>
    </row>
    <row r="344" spans="1:7" ht="12.75">
      <c r="A344" s="4">
        <v>438</v>
      </c>
      <c r="C344" s="4">
        <f>IF(D344="","",VLOOKUP(D344,Paigutus!$D:$F,3,FALSE))</f>
        <v>68</v>
      </c>
      <c r="D344" s="4" t="str">
        <f>IF(Mängud!E239="","",Mängud!E239)</f>
        <v>Urmas Vender</v>
      </c>
      <c r="E344" s="4">
        <f>IF(F344="","",VLOOKUP(F344,Paigutus!$D$5:$F$100,3,FALSE))</f>
        <v>75</v>
      </c>
      <c r="F344" s="4" t="str">
        <f>IF(D344="","",IF(D344=Mängud!C239,Mängud!B239,Mängud!C239))</f>
        <v>Taivo Koitla</v>
      </c>
      <c r="G344" s="4" t="str">
        <f>IF(Mängud!F239="","",Mängud!F239)</f>
        <v>3:1</v>
      </c>
    </row>
    <row r="345" spans="1:7" ht="12.75">
      <c r="A345" s="4">
        <v>439</v>
      </c>
      <c r="C345" s="4">
        <f>IF(D345="","",VLOOKUP(D345,Paigutus!$D:$F,3,FALSE))</f>
        <v>77</v>
      </c>
      <c r="D345" s="4" t="str">
        <f>IF(Mängud!E240="","",Mängud!E240)</f>
        <v>Rene Vinnal</v>
      </c>
      <c r="E345" s="4">
        <f>IF(F345="","",VLOOKUP(F345,Paigutus!$D$5:$F$100,3,FALSE))</f>
        <v>76</v>
      </c>
      <c r="F345" s="4" t="str">
        <f>IF(D345="","",IF(D345=Mängud!C240,Mängud!B240,Mängud!C240))</f>
        <v>Raul Taevas</v>
      </c>
      <c r="G345" s="4" t="str">
        <f>IF(Mängud!F240="","",Mängud!F240)</f>
        <v>3:0</v>
      </c>
    </row>
    <row r="346" spans="1:7" ht="12.75">
      <c r="A346" s="4">
        <v>440</v>
      </c>
      <c r="C346" s="4">
        <f>IF(D346="","",VLOOKUP(D346,Paigutus!$D:$F,3,FALSE))</f>
        <v>71</v>
      </c>
      <c r="D346" s="4" t="str">
        <f>IF(Mängud!E241="","",Mängud!E241)</f>
        <v>Johann Ollmann</v>
      </c>
      <c r="E346" s="4">
        <f>IF(F346="","",VLOOKUP(F346,Paigutus!$D$5:$F$100,3,FALSE))</f>
        <v>80</v>
      </c>
      <c r="F346" s="4" t="str">
        <f>IF(D346="","",IF(D346=Mängud!C241,Mängud!B241,Mängud!C241))</f>
        <v>Jako Lill</v>
      </c>
      <c r="G346" s="4" t="str">
        <f>IF(Mängud!F241="","",Mängud!F241)</f>
        <v>3:2</v>
      </c>
    </row>
    <row r="347" spans="1:7" ht="12.75">
      <c r="A347" s="4">
        <v>441</v>
      </c>
      <c r="C347" s="4">
        <f>IF(D347="","",VLOOKUP(D347,Paigutus!$D:$F,3,FALSE))</f>
        <v>58</v>
      </c>
      <c r="D347" s="4" t="str">
        <f>IF(Mängud!E242="","",Mängud!E242)</f>
        <v>Ivar Kiik</v>
      </c>
      <c r="E347" s="4">
        <f>IF(F347="","",VLOOKUP(F347,Paigutus!$D$5:$F$100,3,FALSE))</f>
        <v>79</v>
      </c>
      <c r="F347" s="4" t="str">
        <f>IF(D347="","",IF(D347=Mängud!C242,Mängud!B242,Mängud!C242))</f>
        <v>Kristo Kerno</v>
      </c>
      <c r="G347" s="4" t="str">
        <f>IF(Mängud!F242="","",Mängud!F242)</f>
        <v>3:1</v>
      </c>
    </row>
    <row r="348" spans="1:7" ht="12.75">
      <c r="A348" s="4">
        <v>442</v>
      </c>
      <c r="C348" s="4">
        <f>IF(D348="","",VLOOKUP(D348,Paigutus!$D:$F,3,FALSE))</f>
        <v>69</v>
      </c>
      <c r="D348" s="4" t="str">
        <f>IF(Mängud!E243="","",Mängud!E243)</f>
        <v>Aleks Vaarpu</v>
      </c>
      <c r="E348" s="4">
        <f>IF(F348="","",VLOOKUP(F348,Paigutus!$D$5:$F$100,3,FALSE))</f>
        <v>78</v>
      </c>
      <c r="F348" s="4" t="str">
        <f>IF(D348="","",IF(D348=Mängud!C243,Mängud!B243,Mängud!C243))</f>
        <v>Siim Esko</v>
      </c>
      <c r="G348" s="4" t="str">
        <f>IF(Mängud!F243="","",Mängud!F243)</f>
        <v>3:2</v>
      </c>
    </row>
    <row r="349" spans="1:7" ht="12.75">
      <c r="A349" s="4">
        <v>443</v>
      </c>
      <c r="C349" s="4">
        <f>IF(D349="","",VLOOKUP(D349,Paigutus!$D:$F,3,FALSE))</f>
        <v>67</v>
      </c>
      <c r="D349" s="4" t="str">
        <f>IF(Mängud!E244="","",Mängud!E244)</f>
        <v>Kestutis Aleknavicius</v>
      </c>
      <c r="E349" s="4">
        <f>IF(F349="","",VLOOKUP(F349,Paigutus!$D$5:$F$100,3,FALSE))</f>
        <v>59</v>
      </c>
      <c r="F349" s="4" t="str">
        <f>IF(D349="","",IF(D349=Mängud!C244,Mängud!B244,Mängud!C244))</f>
        <v>Heiki Hansar</v>
      </c>
      <c r="G349" s="4" t="str">
        <f>IF(Mängud!F244="","",Mängud!F244)</f>
        <v>3:0</v>
      </c>
    </row>
    <row r="350" spans="1:7" ht="12.75">
      <c r="A350" s="4">
        <v>444</v>
      </c>
      <c r="C350" s="4">
        <f>IF(D350="","",VLOOKUP(D350,Paigutus!$D:$F,3,FALSE))</f>
        <v>73</v>
      </c>
      <c r="D350" s="4" t="str">
        <f>IF(Mängud!E245="","",Mängud!E245)</f>
        <v>Anna maria Hanson</v>
      </c>
      <c r="E350" s="4">
        <f>IF(F350="","",VLOOKUP(F350,Paigutus!$D$5:$F$100,3,FALSE))</f>
        <v>65</v>
      </c>
      <c r="F350" s="4" t="str">
        <f>IF(D350="","",IF(D350=Mängud!C245,Mängud!B245,Mängud!C245))</f>
        <v>Egle Hiius</v>
      </c>
      <c r="G350" s="4" t="str">
        <f>IF(Mängud!F245="","",Mängud!F245)</f>
        <v>3:2</v>
      </c>
    </row>
    <row r="351" spans="1:7" ht="12.75">
      <c r="A351" s="4">
        <v>445</v>
      </c>
      <c r="C351" s="4">
        <f>IF(D351="","",VLOOKUP(D351,Paigutus!$D:$F,3,FALSE))</f>
        <v>13</v>
      </c>
      <c r="D351" s="4" t="str">
        <f>IF(Mängud!E246="","",Mängud!E246)</f>
        <v>Heino Kruusement</v>
      </c>
      <c r="E351" s="4">
        <f>IF(F351="","",VLOOKUP(F351,Paigutus!$D$5:$F$100,3,FALSE))</f>
        <v>22</v>
      </c>
      <c r="F351" s="4" t="str">
        <f>IF(D351="","",IF(D351=Mängud!C246,Mängud!B246,Mängud!C246))</f>
        <v>Lauri Ulla</v>
      </c>
      <c r="G351" s="4" t="str">
        <f>IF(Mängud!F246="","",Mängud!F246)</f>
        <v>3:0</v>
      </c>
    </row>
    <row r="352" spans="1:7" ht="12.75">
      <c r="A352" s="4">
        <v>446</v>
      </c>
      <c r="C352" s="4">
        <f>IF(D352="","",VLOOKUP(D352,Paigutus!$D:$F,3,FALSE))</f>
        <v>9</v>
      </c>
      <c r="D352" s="4" t="str">
        <f>IF(Mängud!E247="","",Mängud!E247)</f>
        <v>Aimar Välja</v>
      </c>
      <c r="E352" s="4">
        <f>IF(F352="","",VLOOKUP(F352,Paigutus!$D$5:$F$100,3,FALSE))</f>
        <v>17</v>
      </c>
      <c r="F352" s="4" t="str">
        <f>IF(D352="","",IF(D352=Mängud!C247,Mängud!B247,Mängud!C247))</f>
        <v>Keit Reinsalu</v>
      </c>
      <c r="G352" s="4" t="str">
        <f>IF(Mängud!F247="","",Mängud!F247)</f>
        <v>3:1</v>
      </c>
    </row>
    <row r="353" spans="1:7" ht="12.75">
      <c r="A353" s="4">
        <v>447</v>
      </c>
      <c r="C353" s="4">
        <f>IF(D353="","",VLOOKUP(D353,Paigutus!$D:$F,3,FALSE))</f>
        <v>7</v>
      </c>
      <c r="D353" s="4" t="str">
        <f>IF(Mängud!E248="","",Mängud!E248)</f>
        <v>Taavi Raidmets</v>
      </c>
      <c r="E353" s="4">
        <f>IF(F353="","",VLOOKUP(F353,Paigutus!$D$5:$F$100,3,FALSE))</f>
        <v>15</v>
      </c>
      <c r="F353" s="4" t="str">
        <f>IF(D353="","",IF(D353=Mängud!C248,Mängud!B248,Mängud!C248))</f>
        <v>Imre Korsen</v>
      </c>
      <c r="G353" s="4" t="str">
        <f>IF(Mängud!F248="","",Mängud!F248)</f>
        <v>3:0</v>
      </c>
    </row>
    <row r="354" spans="1:7" ht="12.75">
      <c r="A354" s="4">
        <v>448</v>
      </c>
      <c r="C354" s="4">
        <f>IF(D354="","",VLOOKUP(D354,Paigutus!$D:$F,3,FALSE))</f>
        <v>14</v>
      </c>
      <c r="D354" s="4" t="str">
        <f>IF(Mängud!E249="","",Mängud!E249)</f>
        <v>Veiko Ristissaar</v>
      </c>
      <c r="E354" s="4">
        <f>IF(F354="","",VLOOKUP(F354,Paigutus!$D$5:$F$100,3,FALSE))</f>
        <v>11</v>
      </c>
      <c r="F354" s="4" t="str">
        <f>IF(D354="","",IF(D354=Mängud!C249,Mängud!B249,Mängud!C249))</f>
        <v>Katrin-riina Hanson</v>
      </c>
      <c r="G354" s="4" t="str">
        <f>IF(Mängud!F249="","",Mängud!F249)</f>
        <v>3:2</v>
      </c>
    </row>
    <row r="355" spans="1:7" ht="12.75">
      <c r="A355" s="4">
        <v>449</v>
      </c>
      <c r="C355" s="4">
        <f>IF(D355="","",VLOOKUP(D355,Paigutus!$D:$F,3,FALSE))</f>
        <v>57</v>
      </c>
      <c r="D355" s="4" t="str">
        <f>IF(Mängud!E250="","",Mängud!E250)</f>
        <v>Oleg Gussarov</v>
      </c>
      <c r="E355" s="4">
        <f>IF(F355="","",VLOOKUP(F355,Paigutus!$D$5:$F$100,3,FALSE))</f>
        <v>70</v>
      </c>
      <c r="F355" s="4" t="str">
        <f>IF(D355="","",IF(D355=Mängud!C250,Mängud!B250,Mängud!C250))</f>
        <v>Alexandra-olivia Hanson</v>
      </c>
      <c r="G355" s="4" t="str">
        <f>IF(Mängud!F250="","",Mängud!F250)</f>
        <v>3:1</v>
      </c>
    </row>
    <row r="356" spans="1:7" ht="12.75">
      <c r="A356" s="4">
        <v>450</v>
      </c>
      <c r="C356" s="4">
        <f>IF(D356="","",VLOOKUP(D356,Paigutus!$D:$F,3,FALSE))</f>
        <v>61</v>
      </c>
      <c r="D356" s="4" t="str">
        <f>IF(Mängud!E251="","",Mängud!E251)</f>
        <v>Anatoli Zapunov</v>
      </c>
      <c r="E356" s="4">
        <f>IF(F356="","",VLOOKUP(F356,Paigutus!$D$5:$F$100,3,FALSE))</f>
        <v>63</v>
      </c>
      <c r="F356" s="4" t="str">
        <f>IF(D356="","",IF(D356=Mängud!C251,Mängud!B251,Mängud!C251))</f>
        <v>Neverly Lukas</v>
      </c>
      <c r="G356" s="4" t="str">
        <f>IF(Mängud!F251="","",Mängud!F251)</f>
        <v>3:1</v>
      </c>
    </row>
    <row r="357" spans="1:7" ht="12.75">
      <c r="A357" s="4">
        <v>451</v>
      </c>
      <c r="C357" s="4">
        <f>IF(D357="","",VLOOKUP(D357,Paigutus!$D:$F,3,FALSE))</f>
        <v>62</v>
      </c>
      <c r="D357" s="4" t="str">
        <f>IF(Mängud!E252="","",Mängud!E252)</f>
        <v>Tarmo All</v>
      </c>
      <c r="E357" s="4">
        <f>IF(F357="","",VLOOKUP(F357,Paigutus!$D$5:$F$100,3,FALSE))</f>
        <v>64</v>
      </c>
      <c r="F357" s="4" t="str">
        <f>IF(D357="","",IF(D357=Mängud!C252,Mängud!B252,Mängud!C252))</f>
        <v>Joosep Hansar</v>
      </c>
      <c r="G357" s="4" t="str">
        <f>IF(Mängud!F252="","",Mängud!F252)</f>
        <v>3:0</v>
      </c>
    </row>
    <row r="358" spans="1:7" ht="12.75">
      <c r="A358" s="4">
        <v>452</v>
      </c>
      <c r="C358" s="4">
        <f>IF(D358="","",VLOOKUP(D358,Paigutus!$D:$F,3,FALSE))</f>
        <v>60</v>
      </c>
      <c r="D358" s="4" t="str">
        <f>IF(Mängud!E253="","",Mängud!E253)</f>
        <v>Raivo Roots</v>
      </c>
      <c r="E358" s="4">
        <f>IF(F358="","",VLOOKUP(F358,Paigutus!$D$5:$F$100,3,FALSE))</f>
        <v>72</v>
      </c>
      <c r="F358" s="4" t="str">
        <f>IF(D358="","",IF(D358=Mängud!C253,Mängud!B253,Mängud!C253))</f>
        <v>Anneli Mälksoo</v>
      </c>
      <c r="G358" s="4" t="str">
        <f>IF(Mängud!F253="","",Mängud!F253)</f>
        <v>3:0</v>
      </c>
    </row>
    <row r="359" spans="1:7" ht="12.75">
      <c r="A359" s="4">
        <v>453</v>
      </c>
      <c r="C359" s="4">
        <f>IF(D359="","",VLOOKUP(D359,Paigutus!$D:$F,3,FALSE))</f>
        <v>48</v>
      </c>
      <c r="D359" s="4" t="str">
        <f>IF(Mängud!E254="","",Mängud!E254)</f>
        <v>Tõnu Hansar</v>
      </c>
      <c r="E359" s="4">
        <f>IF(F359="","",VLOOKUP(F359,Paigutus!$D$5:$F$100,3,FALSE))</f>
        <v>53</v>
      </c>
      <c r="F359" s="4" t="str">
        <f>IF(D359="","",IF(D359=Mängud!C254,Mängud!B254,Mängud!C254))</f>
        <v>Aili Kuldkepp</v>
      </c>
      <c r="G359" s="4" t="str">
        <f>IF(Mängud!F254="","",Mängud!F254)</f>
        <v>3:0</v>
      </c>
    </row>
    <row r="360" spans="1:7" ht="12.75">
      <c r="A360" s="4">
        <v>454</v>
      </c>
      <c r="C360" s="4">
        <f>IF(D360="","",VLOOKUP(D360,Paigutus!$D:$F,3,FALSE))</f>
        <v>51</v>
      </c>
      <c r="D360" s="4" t="str">
        <f>IF(Mängud!E255="","",Mängud!E255)</f>
        <v>Celly Kukk</v>
      </c>
      <c r="E360" s="4">
        <f>IF(F360="","",VLOOKUP(F360,Paigutus!$D$5:$F$100,3,FALSE))</f>
        <v>55</v>
      </c>
      <c r="F360" s="4" t="str">
        <f>IF(D360="","",IF(D360=Mängud!C255,Mängud!B255,Mängud!C255))</f>
        <v>Ellen Vahter</v>
      </c>
      <c r="G360" s="4" t="str">
        <f>IF(Mängud!F255="","",Mängud!F255)</f>
        <v>3:0</v>
      </c>
    </row>
    <row r="361" spans="1:7" ht="12.75">
      <c r="A361" s="4">
        <v>455</v>
      </c>
      <c r="C361" s="4">
        <f>IF(D361="","",VLOOKUP(D361,Paigutus!$D:$F,3,FALSE))</f>
        <v>52</v>
      </c>
      <c r="D361" s="4" t="str">
        <f>IF(Mängud!E256="","",Mängud!E256)</f>
        <v>Mati Türk</v>
      </c>
      <c r="E361" s="4">
        <f>IF(F361="","",VLOOKUP(F361,Paigutus!$D$5:$F$100,3,FALSE))</f>
        <v>56</v>
      </c>
      <c r="F361" s="4" t="str">
        <f>IF(D361="","",IF(D361=Mängud!C256,Mängud!B256,Mängud!C256))</f>
        <v>Vesta Lissovenko</v>
      </c>
      <c r="G361" s="4" t="str">
        <f>IF(Mängud!F256="","",Mängud!F256)</f>
        <v>3:1</v>
      </c>
    </row>
    <row r="362" spans="1:7" ht="12.75">
      <c r="A362" s="4">
        <v>456</v>
      </c>
      <c r="C362" s="4">
        <f>IF(D362="","",VLOOKUP(D362,Paigutus!$D:$F,3,FALSE))</f>
        <v>43</v>
      </c>
      <c r="D362" s="4" t="str">
        <f>IF(Mängud!E257="","",Mängud!E257)</f>
        <v>Kristi Ernits</v>
      </c>
      <c r="E362" s="4">
        <f>IF(F362="","",VLOOKUP(F362,Paigutus!$D$5:$F$100,3,FALSE))</f>
        <v>50</v>
      </c>
      <c r="F362" s="4" t="str">
        <f>IF(D362="","",IF(D362=Mängud!C257,Mängud!B257,Mängud!C257))</f>
        <v>Margo Merigan</v>
      </c>
      <c r="G362" s="4" t="str">
        <f>IF(Mängud!F257="","",Mängud!F257)</f>
        <v>3:2</v>
      </c>
    </row>
    <row r="363" spans="1:7" ht="12.75">
      <c r="A363" s="4">
        <v>457</v>
      </c>
      <c r="C363" s="4">
        <f>IF(D363="","",VLOOKUP(D363,Paigutus!$D:$F,3,FALSE))</f>
        <v>49</v>
      </c>
      <c r="D363" s="4" t="str">
        <f>IF(Mängud!E258="","",Mängud!E258)</f>
        <v>Peeter Pill</v>
      </c>
      <c r="E363" s="4">
        <f>IF(F363="","",VLOOKUP(F363,Paigutus!$D$5:$F$100,3,FALSE))</f>
        <v>41</v>
      </c>
      <c r="F363" s="4" t="str">
        <f>IF(D363="","",IF(D363=Mängud!C258,Mängud!B258,Mängud!C258))</f>
        <v>Arvi Merigan</v>
      </c>
      <c r="G363" s="4" t="str">
        <f>IF(Mängud!F258="","",Mängud!F258)</f>
        <v>3:2</v>
      </c>
    </row>
    <row r="364" spans="1:7" ht="12.75">
      <c r="A364" s="4">
        <v>458</v>
      </c>
      <c r="C364" s="4">
        <f>IF(D364="","",VLOOKUP(D364,Paigutus!$D:$F,3,FALSE))</f>
        <v>34</v>
      </c>
      <c r="D364" s="4" t="str">
        <f>IF(Mängud!E259="","",Mängud!E259)</f>
        <v>Kalju Nasir</v>
      </c>
      <c r="E364" s="4">
        <f>IF(F364="","",VLOOKUP(F364,Paigutus!$D$5:$F$100,3,FALSE))</f>
        <v>44</v>
      </c>
      <c r="F364" s="4" t="str">
        <f>IF(D364="","",IF(D364=Mängud!C259,Mängud!B259,Mängud!C259))</f>
        <v>Veljo Mõek</v>
      </c>
      <c r="G364" s="4" t="str">
        <f>IF(Mängud!F259="","",Mängud!F259)</f>
        <v>3:1</v>
      </c>
    </row>
    <row r="365" spans="1:7" ht="12.75">
      <c r="A365" s="4">
        <v>459</v>
      </c>
      <c r="C365" s="4">
        <f>IF(D365="","",VLOOKUP(D365,Paigutus!$D:$F,3,FALSE))</f>
        <v>54</v>
      </c>
      <c r="D365" s="4" t="str">
        <f>IF(Mängud!E260="","",Mängud!E260)</f>
        <v>Aleksandr Zubjuk</v>
      </c>
      <c r="E365" s="4">
        <f>IF(F365="","",VLOOKUP(F365,Paigutus!$D$5:$F$100,3,FALSE))</f>
        <v>46</v>
      </c>
      <c r="F365" s="4" t="str">
        <f>IF(D365="","",IF(D365=Mängud!C260,Mängud!B260,Mängud!C260))</f>
        <v>Toomas Hansar</v>
      </c>
      <c r="G365" s="4" t="str">
        <f>IF(Mängud!F260="","",Mängud!F260)</f>
        <v>3:1</v>
      </c>
    </row>
    <row r="366" spans="1:7" ht="12.75">
      <c r="A366" s="4">
        <v>460</v>
      </c>
      <c r="C366" s="4">
        <f>IF(D366="","",VLOOKUP(D366,Paigutus!$D:$F,3,FALSE))</f>
        <v>42</v>
      </c>
      <c r="D366" s="4" t="str">
        <f>IF(Mängud!E261="","",Mängud!E261)</f>
        <v>Enrico Kozintsev</v>
      </c>
      <c r="E366" s="4">
        <f>IF(F366="","",VLOOKUP(F366,Paigutus!$D$5:$F$100,3,FALSE))</f>
        <v>47</v>
      </c>
      <c r="F366" s="4" t="str">
        <f>IF(D366="","",IF(D366=Mängud!C261,Mängud!B261,Mängud!C261))</f>
        <v>Reet Kullerkupp</v>
      </c>
      <c r="G366" s="4" t="str">
        <f>IF(Mängud!F261="","",Mängud!F261)</f>
        <v>3:0</v>
      </c>
    </row>
    <row r="367" spans="1:7" ht="12.75">
      <c r="A367" s="4">
        <v>461</v>
      </c>
      <c r="C367" s="4">
        <f>IF(D367="","",VLOOKUP(D367,Paigutus!$D:$F,3,FALSE))</f>
        <v>40</v>
      </c>
      <c r="D367" s="4" t="str">
        <f>IF(Mängud!E262="","",Mängud!E262)</f>
        <v>Alex Rahuoja</v>
      </c>
      <c r="E367" s="4">
        <f>IF(F367="","",VLOOKUP(F367,Paigutus!$D$5:$F$100,3,FALSE))</f>
        <v>35</v>
      </c>
      <c r="F367" s="4" t="str">
        <f>IF(D367="","",IF(D367=Mängud!C262,Mängud!B262,Mängud!C262))</f>
        <v>Raigo Rommot</v>
      </c>
      <c r="G367" s="4" t="str">
        <f>IF(Mängud!F262="","",Mängud!F262)</f>
        <v>3:0</v>
      </c>
    </row>
    <row r="368" spans="1:7" ht="12.75">
      <c r="A368" s="4">
        <v>462</v>
      </c>
      <c r="C368" s="4">
        <f>IF(D368="","",VLOOKUP(D368,Paigutus!$D:$F,3,FALSE))</f>
        <v>18</v>
      </c>
      <c r="D368" s="4" t="str">
        <f>IF(Mängud!E263="","",Mängud!E263)</f>
        <v>Grigori Maltizov</v>
      </c>
      <c r="E368" s="4">
        <f>IF(F368="","",VLOOKUP(F368,Paigutus!$D$5:$F$100,3,FALSE))</f>
        <v>39</v>
      </c>
      <c r="F368" s="4" t="str">
        <f>IF(D368="","",IF(D368=Mängud!C263,Mängud!B263,Mängud!C263))</f>
        <v>Taavi Miku</v>
      </c>
      <c r="G368" s="4" t="str">
        <f>IF(Mängud!F263="","",Mängud!F263)</f>
        <v>3:1</v>
      </c>
    </row>
    <row r="369" spans="1:7" ht="12.75">
      <c r="A369" s="4">
        <v>463</v>
      </c>
      <c r="C369" s="4">
        <f>IF(D369="","",VLOOKUP(D369,Paigutus!$D:$F,3,FALSE))</f>
        <v>25</v>
      </c>
      <c r="D369" s="4" t="str">
        <f>IF(Mängud!E264="","",Mängud!E264)</f>
        <v>Ain Raid</v>
      </c>
      <c r="E369" s="4">
        <f>IF(F369="","",VLOOKUP(F369,Paigutus!$D$5:$F$100,3,FALSE))</f>
        <v>30</v>
      </c>
      <c r="F369" s="4" t="str">
        <f>IF(D369="","",IF(D369=Mängud!C264,Mängud!B264,Mängud!C264))</f>
        <v>Marika Kotka</v>
      </c>
      <c r="G369" s="4" t="str">
        <f>IF(Mängud!F264="","",Mängud!F264)</f>
        <v>3:1</v>
      </c>
    </row>
    <row r="370" spans="1:7" ht="12.75">
      <c r="A370" s="4">
        <v>464</v>
      </c>
      <c r="C370" s="4">
        <f>IF(D370="","",VLOOKUP(D370,Paigutus!$D:$F,3,FALSE))</f>
        <v>31</v>
      </c>
      <c r="D370" s="4" t="str">
        <f>IF(Mängud!E265="","",Mängud!E265)</f>
        <v>Sten Toomla</v>
      </c>
      <c r="E370" s="4">
        <f>IF(F370="","",VLOOKUP(F370,Paigutus!$D$5:$F$100,3,FALSE))</f>
        <v>28</v>
      </c>
      <c r="F370" s="4" t="str">
        <f>IF(D370="","",IF(D370=Mängud!C265,Mängud!B265,Mängud!C265))</f>
        <v>Andres Lampe</v>
      </c>
      <c r="G370" s="4" t="str">
        <f>IF(Mängud!F265="","",Mängud!F265)</f>
        <v>3:1</v>
      </c>
    </row>
    <row r="371" spans="1:7" ht="12.75">
      <c r="A371" s="4">
        <v>465</v>
      </c>
      <c r="C371" s="4">
        <f>IF(D371="","",VLOOKUP(D371,Paigutus!$D:$F,3,FALSE))</f>
        <v>33</v>
      </c>
      <c r="D371" s="4" t="str">
        <f>IF(Mängud!E266="","",Mängud!E266)</f>
        <v>Ats Kallais</v>
      </c>
      <c r="E371" s="4">
        <f>IF(F371="","",VLOOKUP(F371,Paigutus!$D$5:$F$100,3,FALSE))</f>
        <v>38</v>
      </c>
      <c r="F371" s="4" t="str">
        <f>IF(D371="","",IF(D371=Mängud!C266,Mängud!B266,Mängud!C266))</f>
        <v>Piret Kummel</v>
      </c>
      <c r="G371" s="4" t="str">
        <f>IF(Mängud!F266="","",Mängud!F266)</f>
        <v>3:0</v>
      </c>
    </row>
    <row r="372" spans="1:7" ht="12.75">
      <c r="A372" s="4">
        <v>466</v>
      </c>
      <c r="C372" s="4">
        <f>IF(D372="","",VLOOKUP(D372,Paigutus!$D:$F,3,FALSE))</f>
        <v>23</v>
      </c>
      <c r="D372" s="4" t="str">
        <f>IF(Mängud!E267="","",Mängud!E267)</f>
        <v>Kalju Kalda</v>
      </c>
      <c r="E372" s="4">
        <f>IF(F372="","",VLOOKUP(F372,Paigutus!$D$5:$F$100,3,FALSE))</f>
        <v>45</v>
      </c>
      <c r="F372" s="4" t="str">
        <f>IF(D372="","",IF(D372=Mängud!C267,Mängud!B267,Mängud!C267))</f>
        <v>Raino Rosin</v>
      </c>
      <c r="G372" s="4" t="str">
        <f>IF(Mängud!F267="","",Mängud!F267)</f>
        <v>3:2</v>
      </c>
    </row>
    <row r="373" spans="1:7" ht="12.75">
      <c r="A373" s="4">
        <v>467</v>
      </c>
      <c r="C373" s="4">
        <f>IF(D373="","",VLOOKUP(D373,Paigutus!$D:$F,3,FALSE))</f>
        <v>32</v>
      </c>
      <c r="D373" s="4" t="str">
        <f>IF(Mängud!E268="","",Mängud!E268)</f>
        <v>Vootele Vaher</v>
      </c>
      <c r="E373" s="4">
        <f>IF(F373="","",VLOOKUP(F373,Paigutus!$D$5:$F$100,3,FALSE))</f>
        <v>24</v>
      </c>
      <c r="F373" s="4" t="str">
        <f>IF(D373="","",IF(D373=Mängud!C268,Mängud!B268,Mängud!C268))</f>
        <v>Kalle Kuuspalu</v>
      </c>
      <c r="G373" s="4" t="str">
        <f>IF(Mängud!F268="","",Mängud!F268)</f>
        <v>3:0</v>
      </c>
    </row>
    <row r="374" spans="1:7" ht="12.75">
      <c r="A374" s="4">
        <v>468</v>
      </c>
      <c r="C374" s="4">
        <f>IF(D374="","",VLOOKUP(D374,Paigutus!$D:$F,3,FALSE))</f>
        <v>29</v>
      </c>
      <c r="D374" s="4" t="str">
        <f>IF(Mängud!E269="","",Mängud!E269)</f>
        <v>Alvar Oviir</v>
      </c>
      <c r="E374" s="4">
        <f>IF(F374="","",VLOOKUP(F374,Paigutus!$D$5:$F$100,3,FALSE))</f>
        <v>26</v>
      </c>
      <c r="F374" s="4" t="str">
        <f>IF(D374="","",IF(D374=Mängud!C269,Mängud!B269,Mängud!C269))</f>
        <v>Reino Ristissaar</v>
      </c>
      <c r="G374" s="4" t="str">
        <f>IF(Mängud!F269="","",Mängud!F269)</f>
        <v>3:1</v>
      </c>
    </row>
    <row r="375" spans="1:7" ht="12.75">
      <c r="A375" s="4">
        <v>469</v>
      </c>
      <c r="C375" s="4">
        <f>IF(D375="","",VLOOKUP(D375,Paigutus!$D:$F,3,FALSE))</f>
        <v>10</v>
      </c>
      <c r="D375" s="4" t="str">
        <f>IF(Mängud!E270="","",Mängud!E270)</f>
        <v>Urmas Sinisalu</v>
      </c>
      <c r="E375" s="4">
        <f>IF(F375="","",VLOOKUP(F375,Paigutus!$D$5:$F$100,3,FALSE))</f>
        <v>13</v>
      </c>
      <c r="F375" s="4" t="str">
        <f>IF(D375="","",IF(D375=Mängud!C270,Mängud!B270,Mängud!C270))</f>
        <v>Heino Kruusement</v>
      </c>
      <c r="G375" s="4" t="str">
        <f>IF(Mängud!F270="","",Mängud!F270)</f>
        <v>3:2</v>
      </c>
    </row>
    <row r="376" spans="1:7" ht="12.75">
      <c r="A376" s="4">
        <v>470</v>
      </c>
      <c r="C376" s="4">
        <f>IF(D376="","",VLOOKUP(D376,Paigutus!$D:$F,3,FALSE))</f>
        <v>6</v>
      </c>
      <c r="D376" s="4" t="str">
        <f>IF(Mängud!E271="","",Mängud!E271)</f>
        <v>Andres Somer</v>
      </c>
      <c r="E376" s="4">
        <f>IF(F376="","",VLOOKUP(F376,Paigutus!$D$5:$F$100,3,FALSE))</f>
        <v>9</v>
      </c>
      <c r="F376" s="4" t="str">
        <f>IF(D376="","",IF(D376=Mängud!C271,Mängud!B271,Mängud!C271))</f>
        <v>Aimar Välja</v>
      </c>
      <c r="G376" s="4" t="str">
        <f>IF(Mängud!F271="","",Mängud!F271)</f>
        <v>3:0</v>
      </c>
    </row>
    <row r="377" spans="1:7" ht="12.75">
      <c r="A377" s="4">
        <v>471</v>
      </c>
      <c r="C377" s="4">
        <f>IF(D377="","",VLOOKUP(D377,Paigutus!$D:$F,3,FALSE))</f>
        <v>7</v>
      </c>
      <c r="D377" s="4" t="str">
        <f>IF(Mängud!E272="","",Mängud!E272)</f>
        <v>Taavi Raidmets</v>
      </c>
      <c r="E377" s="4">
        <f>IF(F377="","",VLOOKUP(F377,Paigutus!$D$5:$F$100,3,FALSE))</f>
        <v>12</v>
      </c>
      <c r="F377" s="4" t="str">
        <f>IF(D377="","",IF(D377=Mängud!C272,Mängud!B272,Mängud!C272))</f>
        <v>Vladyslav Rybachok</v>
      </c>
      <c r="G377" s="4" t="str">
        <f>IF(Mängud!F272="","",Mängud!F272)</f>
        <v>3:2</v>
      </c>
    </row>
    <row r="378" spans="1:7" ht="12.75">
      <c r="A378" s="4">
        <v>472</v>
      </c>
      <c r="C378" s="4">
        <f>IF(D378="","",VLOOKUP(D378,Paigutus!$D:$F,3,FALSE))</f>
        <v>14</v>
      </c>
      <c r="D378" s="4" t="str">
        <f>IF(Mängud!E273="","",Mängud!E273)</f>
        <v>Veiko Ristissaar</v>
      </c>
      <c r="E378" s="4">
        <f>IF(F378="","",VLOOKUP(F378,Paigutus!$D$5:$F$100,3,FALSE))</f>
        <v>8</v>
      </c>
      <c r="F378" s="4" t="str">
        <f>IF(D378="","",IF(D378=Mängud!C273,Mängud!B273,Mängud!C273))</f>
        <v>Kai Thornbech</v>
      </c>
      <c r="G378" s="4" t="str">
        <f>IF(Mängud!F273="","",Mängud!F273)</f>
        <v>3:2</v>
      </c>
    </row>
    <row r="379" spans="1:7" ht="12.75">
      <c r="A379" s="4">
        <v>473</v>
      </c>
      <c r="C379" s="4">
        <f>IF(D379="","",VLOOKUP(D379,Paigutus!$D:$F,3,FALSE))</f>
        <v>19</v>
      </c>
      <c r="D379" s="4" t="str">
        <f>IF(Mängud!E274="","",Mängud!E274)</f>
        <v>Jaanus Lokotar</v>
      </c>
      <c r="E379" s="4">
        <f>IF(F379="","",VLOOKUP(F379,Paigutus!$D$5:$F$100,3,FALSE))</f>
        <v>5</v>
      </c>
      <c r="F379" s="4" t="str">
        <f>IF(D379="","",IF(D379=Mängud!C274,Mängud!B274,Mängud!C274))</f>
        <v>Timo Teras</v>
      </c>
      <c r="G379" s="4" t="str">
        <f>IF(Mängud!F274="","",Mängud!F274)</f>
        <v>w.o.</v>
      </c>
    </row>
    <row r="380" spans="1:7" ht="12.75">
      <c r="A380" s="4">
        <v>474</v>
      </c>
      <c r="C380" s="4">
        <f>IF(D380="","",VLOOKUP(D380,Paigutus!$D:$F,3,FALSE))</f>
        <v>37</v>
      </c>
      <c r="D380" s="4" t="str">
        <f>IF(Mängud!E275="","",Mängud!E275)</f>
        <v>Heikki Sool</v>
      </c>
      <c r="E380" s="4">
        <f>IF(F380="","",VLOOKUP(F380,Paigutus!$D$5:$F$100,3,FALSE))</f>
        <v>36</v>
      </c>
      <c r="F380" s="4" t="str">
        <f>IF(D380="","",IF(D380=Mängud!C275,Mängud!B275,Mängud!C275))</f>
        <v>Uno Ridal</v>
      </c>
      <c r="G380" s="4" t="str">
        <f>IF(Mängud!F275="","",Mängud!F275)</f>
        <v>3:0</v>
      </c>
    </row>
    <row r="381" spans="1:7" ht="12.75">
      <c r="A381" s="4">
        <v>475</v>
      </c>
      <c r="C381" s="4">
        <f>IF(D381="","",VLOOKUP(D381,Paigutus!$D:$F,3,FALSE))</f>
        <v>27</v>
      </c>
      <c r="D381" s="4" t="str">
        <f>IF(Mängud!E276="","",Mängud!E276)</f>
        <v>Oliver Ollmann</v>
      </c>
      <c r="E381" s="4">
        <f>IF(F381="","",VLOOKUP(F381,Paigutus!$D$5:$F$100,3,FALSE))</f>
        <v>16</v>
      </c>
      <c r="F381" s="4" t="str">
        <f>IF(D381="","",IF(D381=Mängud!C276,Mängud!B276,Mängud!C276))</f>
        <v>Eduard Virkunen</v>
      </c>
      <c r="G381" s="4" t="str">
        <f>IF(Mängud!F276="","",Mängud!F276)</f>
        <v>3:1</v>
      </c>
    </row>
    <row r="382" spans="1:7" ht="12.75">
      <c r="A382" s="4">
        <v>476</v>
      </c>
      <c r="C382" s="4">
        <f>IF(D382="","",VLOOKUP(D382,Paigutus!$D:$F,3,FALSE))</f>
        <v>21</v>
      </c>
      <c r="D382" s="4" t="str">
        <f>IF(Mängud!E277="","",Mängud!E277)</f>
        <v>Mart Vaarpu</v>
      </c>
      <c r="E382" s="4">
        <f>IF(F382="","",VLOOKUP(F382,Paigutus!$D$5:$F$100,3,FALSE))</f>
        <v>20</v>
      </c>
      <c r="F382" s="4" t="str">
        <f>IF(D382="","",IF(D382=Mängud!C277,Mängud!B277,Mängud!C277))</f>
        <v>Väino Nüüd</v>
      </c>
      <c r="G382" s="4" t="str">
        <f>IF(Mängud!F277="","",Mängud!F277)</f>
        <v>3:2</v>
      </c>
    </row>
    <row r="383" spans="1:7" ht="12.75">
      <c r="A383" s="4">
        <v>477</v>
      </c>
      <c r="C383" s="4">
        <f>IF(D383="","",VLOOKUP(D383,Paigutus!$D:$F,3,FALSE))</f>
        <v>1</v>
      </c>
      <c r="D383" s="4" t="str">
        <f>IF(Mängud!E278="","",Mängud!E278)</f>
        <v>Liisi Vellner</v>
      </c>
      <c r="E383" s="4">
        <f>IF(F383="","",VLOOKUP(F383,Paigutus!$D$5:$F$100,3,FALSE))</f>
        <v>4</v>
      </c>
      <c r="F383" s="4" t="str">
        <f>IF(D383="","",IF(D383=Mängud!C278,Mängud!B278,Mängud!C278))</f>
        <v>Allan Salla</v>
      </c>
      <c r="G383" s="4" t="str">
        <f>IF(Mängud!F278="","",Mängud!F278)</f>
        <v>3:0</v>
      </c>
    </row>
    <row r="384" spans="1:7" ht="12.75">
      <c r="A384" s="4">
        <v>478</v>
      </c>
      <c r="C384" s="4">
        <f>IF(D384="","",VLOOKUP(D384,Paigutus!$D:$F,3,FALSE))</f>
        <v>2</v>
      </c>
      <c r="D384" s="4" t="str">
        <f>IF(Mängud!E279="","",Mängud!E279)</f>
        <v>Allar Vellner</v>
      </c>
      <c r="E384" s="4">
        <f>IF(F384="","",VLOOKUP(F384,Paigutus!$D$5:$F$100,3,FALSE))</f>
        <v>3</v>
      </c>
      <c r="F384" s="4" t="str">
        <f>IF(D384="","",IF(D384=Mängud!C279,Mängud!B279,Mängud!C279))</f>
        <v>Kuido Põder</v>
      </c>
      <c r="G384" s="4" t="str">
        <f>IF(Mängud!F279="","",Mängud!F279)</f>
        <v>3:1</v>
      </c>
    </row>
    <row r="385" spans="1:7" ht="12.75">
      <c r="A385" s="4">
        <v>479</v>
      </c>
      <c r="C385" s="4">
        <f>IF(D385="","",VLOOKUP(D385,Paigutus!$D:$F,3,FALSE))</f>
        <v>83</v>
      </c>
      <c r="D385" s="4" t="str">
        <f>IF(Mängud!E280="","",Mängud!E280)</f>
        <v>Bye Bye</v>
      </c>
      <c r="E385" s="4">
        <f>IF(F385="","",VLOOKUP(F385,Paigutus!$D$5:$F$100,3,FALSE))</f>
        <v>83</v>
      </c>
      <c r="F385" s="4" t="str">
        <f>IF(D385="","",IF(D385=Mängud!C280,Mängud!B280,Mängud!C280))</f>
        <v>Bye Bye</v>
      </c>
      <c r="G385" s="4" t="str">
        <f>IF(Mängud!F280="","",Mängud!F280)</f>
        <v>w.o.</v>
      </c>
    </row>
    <row r="386" spans="1:7" ht="12.75">
      <c r="A386" s="4">
        <v>480</v>
      </c>
      <c r="C386" s="4">
        <f>IF(D386="","",VLOOKUP(D386,Paigutus!$D:$F,3,FALSE))</f>
        <v>83</v>
      </c>
      <c r="D386" s="4" t="str">
        <f>IF(Mängud!E281="","",Mängud!E281)</f>
        <v>Bye Bye</v>
      </c>
      <c r="E386" s="4">
        <f>IF(F386="","",VLOOKUP(F386,Paigutus!$D$5:$F$100,3,FALSE))</f>
        <v>83</v>
      </c>
      <c r="F386" s="4" t="str">
        <f>IF(D386="","",IF(D386=Mängud!C281,Mängud!B281,Mängud!C281))</f>
        <v>Bye Bye</v>
      </c>
      <c r="G386" s="4" t="str">
        <f>IF(Mängud!F281="","",Mängud!F281)</f>
        <v>w.o.</v>
      </c>
    </row>
    <row r="387" spans="1:7" ht="12.75">
      <c r="A387" s="4">
        <v>481</v>
      </c>
      <c r="C387" s="4">
        <f>IF(D387="","",VLOOKUP(D387,Paigutus!$D:$F,3,FALSE))</f>
        <v>83</v>
      </c>
      <c r="D387" s="4" t="str">
        <f>IF(Mängud!E282="","",Mängud!E282)</f>
        <v>Bye Bye</v>
      </c>
      <c r="E387" s="4">
        <f>IF(F387="","",VLOOKUP(F387,Paigutus!$D$5:$F$100,3,FALSE))</f>
        <v>83</v>
      </c>
      <c r="F387" s="4" t="str">
        <f>IF(D387="","",IF(D387=Mängud!C282,Mängud!B282,Mängud!C282))</f>
        <v>Bye Bye</v>
      </c>
      <c r="G387" s="4" t="str">
        <f>IF(Mängud!F282="","",Mängud!F282)</f>
        <v>w.o.</v>
      </c>
    </row>
    <row r="388" spans="1:7" ht="12.75">
      <c r="A388" s="4">
        <v>482</v>
      </c>
      <c r="C388" s="4">
        <f>IF(D388="","",VLOOKUP(D388,Paigutus!$D:$F,3,FALSE))</f>
        <v>83</v>
      </c>
      <c r="D388" s="4" t="str">
        <f>IF(Mängud!E283="","",Mängud!E283)</f>
        <v>Bye Bye</v>
      </c>
      <c r="E388" s="4">
        <f>IF(F388="","",VLOOKUP(F388,Paigutus!$D$5:$F$100,3,FALSE))</f>
        <v>83</v>
      </c>
      <c r="F388" s="4" t="str">
        <f>IF(D388="","",IF(D388=Mängud!C283,Mängud!B283,Mängud!C283))</f>
        <v>Bye Bye</v>
      </c>
      <c r="G388" s="4" t="str">
        <f>IF(Mängud!F283="","",Mängud!F283)</f>
        <v>w.o.</v>
      </c>
    </row>
    <row r="389" spans="1:7" ht="12.75">
      <c r="A389" s="4">
        <v>483</v>
      </c>
      <c r="C389" s="4">
        <f>IF(D389="","",VLOOKUP(D389,Paigutus!$D:$F,3,FALSE))</f>
        <v>83</v>
      </c>
      <c r="D389" s="4" t="str">
        <f>IF(Mängud!E284="","",Mängud!E284)</f>
        <v>Bye Bye</v>
      </c>
      <c r="E389" s="4">
        <f>IF(F389="","",VLOOKUP(F389,Paigutus!$D$5:$F$100,3,FALSE))</f>
        <v>83</v>
      </c>
      <c r="F389" s="4" t="str">
        <f>IF(D389="","",IF(D389=Mängud!C284,Mängud!B284,Mängud!C284))</f>
        <v>Bye Bye</v>
      </c>
      <c r="G389" s="4" t="str">
        <f>IF(Mängud!F284="","",Mängud!F284)</f>
        <v>w.o.</v>
      </c>
    </row>
    <row r="390" spans="1:7" ht="12.75">
      <c r="A390" s="4">
        <v>484</v>
      </c>
      <c r="C390" s="4">
        <f>IF(D390="","",VLOOKUP(D390,Paigutus!$D:$F,3,FALSE))</f>
        <v>83</v>
      </c>
      <c r="D390" s="4" t="str">
        <f>IF(Mängud!E285="","",Mängud!E285)</f>
        <v>Bye Bye</v>
      </c>
      <c r="E390" s="4">
        <f>IF(F390="","",VLOOKUP(F390,Paigutus!$D$5:$F$100,3,FALSE))</f>
        <v>83</v>
      </c>
      <c r="F390" s="4" t="str">
        <f>IF(D390="","",IF(D390=Mängud!C285,Mängud!B285,Mängud!C285))</f>
        <v>Bye Bye</v>
      </c>
      <c r="G390" s="4" t="str">
        <f>IF(Mängud!F285="","",Mängud!F285)</f>
        <v>w.o.</v>
      </c>
    </row>
    <row r="391" spans="1:7" ht="12.75">
      <c r="A391" s="4">
        <v>485</v>
      </c>
      <c r="C391" s="4">
        <f>IF(D391="","",VLOOKUP(D391,Paigutus!$D:$F,3,FALSE))</f>
        <v>82</v>
      </c>
      <c r="D391" s="4" t="str">
        <f>IF(Mängud!E286="","",Mängud!E286)</f>
        <v>Mirtel Vinnal</v>
      </c>
      <c r="E391" s="4">
        <f>IF(F391="","",VLOOKUP(F391,Paigutus!$D$5:$F$100,3,FALSE))</f>
        <v>83</v>
      </c>
      <c r="F391" s="4" t="str">
        <f>IF(D391="","",IF(D391=Mängud!C286,Mängud!B286,Mängud!C286))</f>
        <v>Bye Bye</v>
      </c>
      <c r="G391" s="4" t="str">
        <f>IF(Mängud!F286="","",Mängud!F286)</f>
        <v>w.o.</v>
      </c>
    </row>
    <row r="392" spans="1:7" ht="12.75">
      <c r="A392" s="4">
        <v>486</v>
      </c>
      <c r="C392" s="4">
        <f>IF(D392="","",VLOOKUP(D392,Paigutus!$D:$F,3,FALSE))</f>
        <v>81</v>
      </c>
      <c r="D392" s="4" t="str">
        <f>IF(Mängud!E287="","",Mängud!E287)</f>
        <v>Sara Ponnin</v>
      </c>
      <c r="E392" s="4">
        <f>IF(F392="","",VLOOKUP(F392,Paigutus!$D$5:$F$100,3,FALSE))</f>
        <v>83</v>
      </c>
      <c r="F392" s="4" t="str">
        <f>IF(D392="","",IF(D392=Mängud!C287,Mängud!B287,Mängud!C287))</f>
        <v>Bye Bye</v>
      </c>
      <c r="G392" s="4" t="str">
        <f>IF(Mängud!F287="","",Mängud!F287)</f>
        <v>w.o.</v>
      </c>
    </row>
    <row r="393" spans="1:7" ht="12.75">
      <c r="A393" s="4">
        <v>487</v>
      </c>
      <c r="C393" s="4">
        <f>IF(D393="","",VLOOKUP(D393,Paigutus!$D:$F,3,FALSE))</f>
        <v>75</v>
      </c>
      <c r="D393" s="4" t="str">
        <f>IF(Mängud!E288="","",Mängud!E288)</f>
        <v>Taivo Koitla</v>
      </c>
      <c r="E393" s="4">
        <f>IF(F393="","",VLOOKUP(F393,Paigutus!$D$5:$F$100,3,FALSE))</f>
        <v>74</v>
      </c>
      <c r="F393" s="4" t="str">
        <f>IF(D393="","",IF(D393=Mängud!C288,Mängud!B288,Mängud!C288))</f>
        <v>Larissa Lill</v>
      </c>
      <c r="G393" s="4" t="str">
        <f>IF(Mängud!F288="","",Mängud!F288)</f>
        <v>3:0</v>
      </c>
    </row>
    <row r="394" spans="1:7" ht="12.75">
      <c r="A394" s="4">
        <v>488</v>
      </c>
      <c r="C394" s="4">
        <f>IF(D394="","",VLOOKUP(D394,Paigutus!$D:$F,3,FALSE))</f>
        <v>76</v>
      </c>
      <c r="D394" s="4" t="str">
        <f>IF(Mängud!E289="","",Mängud!E289)</f>
        <v>Raul Taevas</v>
      </c>
      <c r="E394" s="4">
        <f>IF(F394="","",VLOOKUP(F394,Paigutus!$D$5:$F$100,3,FALSE))</f>
        <v>80</v>
      </c>
      <c r="F394" s="4" t="str">
        <f>IF(D394="","",IF(D394=Mängud!C289,Mängud!B289,Mängud!C289))</f>
        <v>Jako Lill</v>
      </c>
      <c r="G394" s="4" t="str">
        <f>IF(Mängud!F289="","",Mängud!F289)</f>
        <v>3:0</v>
      </c>
    </row>
    <row r="395" spans="1:7" ht="12.75">
      <c r="A395" s="4">
        <v>489</v>
      </c>
      <c r="C395" s="4">
        <f>IF(D395="","",VLOOKUP(D395,Paigutus!$D:$F,3,FALSE))</f>
        <v>66</v>
      </c>
      <c r="D395" s="4" t="str">
        <f>IF(Mängud!E290="","",Mängud!E290)</f>
        <v>Aivar Soo</v>
      </c>
      <c r="E395" s="4">
        <f>IF(F395="","",VLOOKUP(F395,Paigutus!$D$5:$F$100,3,FALSE))</f>
        <v>68</v>
      </c>
      <c r="F395" s="4" t="str">
        <f>IF(D395="","",IF(D395=Mängud!C290,Mängud!B290,Mängud!C290))</f>
        <v>Urmas Vender</v>
      </c>
      <c r="G395" s="4" t="str">
        <f>IF(Mängud!F290="","",Mängud!F290)</f>
        <v>3:1</v>
      </c>
    </row>
    <row r="396" spans="1:7" ht="12.75">
      <c r="A396" s="4">
        <v>490</v>
      </c>
      <c r="C396" s="4">
        <f>IF(D396="","",VLOOKUP(D396,Paigutus!$D:$F,3,FALSE))</f>
        <v>71</v>
      </c>
      <c r="D396" s="4" t="str">
        <f>IF(Mängud!E291="","",Mängud!E291)</f>
        <v>Johann Ollmann</v>
      </c>
      <c r="E396" s="4">
        <f>IF(F396="","",VLOOKUP(F396,Paigutus!$D$5:$F$100,3,FALSE))</f>
        <v>77</v>
      </c>
      <c r="F396" s="4" t="str">
        <f>IF(D396="","",IF(D396=Mängud!C291,Mängud!B291,Mängud!C291))</f>
        <v>Rene Vinnal</v>
      </c>
      <c r="G396" s="4" t="str">
        <f>IF(Mängud!F291="","",Mängud!F291)</f>
        <v>w.o.</v>
      </c>
    </row>
    <row r="397" spans="1:7" ht="12.75">
      <c r="A397" s="4">
        <v>491</v>
      </c>
      <c r="C397" s="4">
        <f>IF(D397="","",VLOOKUP(D397,Paigutus!$D:$F,3,FALSE))</f>
        <v>79</v>
      </c>
      <c r="D397" s="4" t="str">
        <f>IF(Mängud!E292="","",Mängud!E292)</f>
        <v>Kristo Kerno</v>
      </c>
      <c r="E397" s="4">
        <f>IF(F397="","",VLOOKUP(F397,Paigutus!$D$5:$F$100,3,FALSE))</f>
        <v>78</v>
      </c>
      <c r="F397" s="4" t="str">
        <f>IF(D397="","",IF(D397=Mängud!C292,Mängud!B292,Mängud!C292))</f>
        <v>Siim Esko</v>
      </c>
      <c r="G397" s="4" t="str">
        <f>IF(Mängud!F292="","",Mängud!F292)</f>
        <v>3:0</v>
      </c>
    </row>
    <row r="398" spans="1:7" ht="12.75">
      <c r="A398" s="4">
        <v>492</v>
      </c>
      <c r="C398" s="4">
        <f>IF(D398="","",VLOOKUP(D398,Paigutus!$D:$F,3,FALSE))</f>
        <v>59</v>
      </c>
      <c r="D398" s="4" t="str">
        <f>IF(Mängud!E293="","",Mängud!E293)</f>
        <v>Heiki Hansar</v>
      </c>
      <c r="E398" s="4">
        <f>IF(F398="","",VLOOKUP(F398,Paigutus!$D$5:$F$100,3,FALSE))</f>
        <v>65</v>
      </c>
      <c r="F398" s="4" t="str">
        <f>IF(D398="","",IF(D398=Mängud!C293,Mängud!B293,Mängud!C293))</f>
        <v>Egle Hiius</v>
      </c>
      <c r="G398" s="4" t="str">
        <f>IF(Mängud!F293="","",Mängud!F293)</f>
        <v>3:1</v>
      </c>
    </row>
    <row r="399" spans="1:7" ht="12.75">
      <c r="A399" s="4">
        <v>493</v>
      </c>
      <c r="C399" s="4">
        <f>IF(D399="","",VLOOKUP(D399,Paigutus!$D:$F,3,FALSE))</f>
        <v>58</v>
      </c>
      <c r="D399" s="4" t="str">
        <f>IF(Mängud!E294="","",Mängud!E294)</f>
        <v>Ivar Kiik</v>
      </c>
      <c r="E399" s="4">
        <f>IF(F399="","",VLOOKUP(F399,Paigutus!$D$5:$F$100,3,FALSE))</f>
        <v>69</v>
      </c>
      <c r="F399" s="4" t="str">
        <f>IF(D399="","",IF(D399=Mängud!C294,Mängud!B294,Mängud!C294))</f>
        <v>Aleks Vaarpu</v>
      </c>
      <c r="G399" s="4" t="str">
        <f>IF(Mängud!F294="","",Mängud!F294)</f>
        <v>3:2</v>
      </c>
    </row>
    <row r="400" spans="1:7" ht="12.75">
      <c r="A400" s="4">
        <v>494</v>
      </c>
      <c r="C400" s="4">
        <f>IF(D400="","",VLOOKUP(D400,Paigutus!$D:$F,3,FALSE))</f>
        <v>73</v>
      </c>
      <c r="D400" s="4" t="str">
        <f>IF(Mängud!E295="","",Mängud!E295)</f>
        <v>Anna maria Hanson</v>
      </c>
      <c r="E400" s="4">
        <f>IF(F400="","",VLOOKUP(F400,Paigutus!$D$5:$F$100,3,FALSE))</f>
        <v>67</v>
      </c>
      <c r="F400" s="4" t="str">
        <f>IF(D400="","",IF(D400=Mängud!C295,Mängud!B295,Mängud!C295))</f>
        <v>Kestutis Aleknavicius</v>
      </c>
      <c r="G400" s="4" t="str">
        <f>IF(Mängud!F295="","",Mängud!F295)</f>
        <v>3:0</v>
      </c>
    </row>
    <row r="401" spans="1:7" ht="12.75">
      <c r="A401" s="4">
        <v>495</v>
      </c>
      <c r="C401" s="4">
        <f>IF(D401="","",VLOOKUP(D401,Paigutus!$D:$F,3,FALSE))</f>
        <v>6</v>
      </c>
      <c r="D401" s="4" t="str">
        <f>IF(Mängud!E296="","",Mängud!E296)</f>
        <v>Andres Somer</v>
      </c>
      <c r="E401" s="4">
        <f>IF(F401="","",VLOOKUP(F401,Paigutus!$D$5:$F$100,3,FALSE))</f>
        <v>10</v>
      </c>
      <c r="F401" s="4" t="str">
        <f>IF(D401="","",IF(D401=Mängud!C296,Mängud!B296,Mängud!C296))</f>
        <v>Urmas Sinisalu</v>
      </c>
      <c r="G401" s="4" t="str">
        <f>IF(Mängud!F296="","",Mängud!F296)</f>
        <v>3:2</v>
      </c>
    </row>
    <row r="402" spans="1:7" ht="12.75">
      <c r="A402" s="4">
        <v>496</v>
      </c>
      <c r="C402" s="4">
        <f>IF(D402="","",VLOOKUP(D402,Paigutus!$D:$F,3,FALSE))</f>
        <v>7</v>
      </c>
      <c r="D402" s="4" t="str">
        <f>IF(Mängud!E297="","",Mängud!E297)</f>
        <v>Taavi Raidmets</v>
      </c>
      <c r="E402" s="4">
        <f>IF(F402="","",VLOOKUP(F402,Paigutus!$D$5:$F$100,3,FALSE))</f>
        <v>14</v>
      </c>
      <c r="F402" s="4" t="str">
        <f>IF(D402="","",IF(D402=Mängud!C297,Mängud!B297,Mängud!C297))</f>
        <v>Veiko Ristissaar</v>
      </c>
      <c r="G402" s="4" t="str">
        <f>IF(Mängud!F297="","",Mängud!F297)</f>
        <v>3:1</v>
      </c>
    </row>
    <row r="403" spans="1:7" ht="12.75">
      <c r="A403" s="4">
        <v>497</v>
      </c>
      <c r="C403" s="4">
        <f>IF(D403="","",VLOOKUP(D403,Paigutus!$D:$F,3,FALSE))</f>
        <v>41</v>
      </c>
      <c r="D403" s="4" t="str">
        <f>IF(Mängud!E298="","",Mängud!E298)</f>
        <v>Arvi Merigan</v>
      </c>
      <c r="E403" s="4">
        <f>IF(F403="","",VLOOKUP(F403,Paigutus!$D$5:$F$100,3,FALSE))</f>
        <v>44</v>
      </c>
      <c r="F403" s="4" t="str">
        <f>IF(D403="","",IF(D403=Mängud!C298,Mängud!B298,Mängud!C298))</f>
        <v>Veljo Mõek</v>
      </c>
      <c r="G403" s="4" t="str">
        <f>IF(Mängud!F298="","",Mängud!F298)</f>
        <v>3:2</v>
      </c>
    </row>
    <row r="404" spans="1:7" ht="12.75">
      <c r="A404" s="4">
        <v>498</v>
      </c>
      <c r="C404" s="4">
        <f>IF(D404="","",VLOOKUP(D404,Paigutus!$D:$F,3,FALSE))</f>
        <v>47</v>
      </c>
      <c r="D404" s="4" t="str">
        <f>IF(Mängud!E299="","",Mängud!E299)</f>
        <v>Reet Kullerkupp</v>
      </c>
      <c r="E404" s="4">
        <f>IF(F404="","",VLOOKUP(F404,Paigutus!$D$5:$F$100,3,FALSE))</f>
        <v>46</v>
      </c>
      <c r="F404" s="4" t="str">
        <f>IF(D404="","",IF(D404=Mängud!C299,Mängud!B299,Mängud!C299))</f>
        <v>Toomas Hansar</v>
      </c>
      <c r="G404" s="4" t="str">
        <f>IF(Mängud!F299="","",Mängud!F299)</f>
        <v>w.o.</v>
      </c>
    </row>
    <row r="405" spans="1:7" ht="12.75">
      <c r="A405" s="4">
        <v>499</v>
      </c>
      <c r="C405" s="4">
        <f>IF(D405="","",VLOOKUP(D405,Paigutus!$D:$F,3,FALSE))</f>
        <v>34</v>
      </c>
      <c r="D405" s="4" t="str">
        <f>IF(Mängud!E300="","",Mängud!E300)</f>
        <v>Kalju Nasir</v>
      </c>
      <c r="E405" s="4">
        <f>IF(F405="","",VLOOKUP(F405,Paigutus!$D$5:$F$100,3,FALSE))</f>
        <v>49</v>
      </c>
      <c r="F405" s="4" t="str">
        <f>IF(D405="","",IF(D405=Mängud!C300,Mängud!B300,Mängud!C300))</f>
        <v>Peeter Pill</v>
      </c>
      <c r="G405" s="4" t="str">
        <f>IF(Mängud!F300="","",Mängud!F300)</f>
        <v>3:2</v>
      </c>
    </row>
    <row r="406" spans="1:7" ht="12.75">
      <c r="A406" s="4">
        <v>500</v>
      </c>
      <c r="C406" s="4">
        <f>IF(D406="","",VLOOKUP(D406,Paigutus!$D:$F,3,FALSE))</f>
        <v>42</v>
      </c>
      <c r="D406" s="4" t="str">
        <f>IF(Mängud!E301="","",Mängud!E301)</f>
        <v>Enrico Kozintsev</v>
      </c>
      <c r="E406" s="4">
        <f>IF(F406="","",VLOOKUP(F406,Paigutus!$D$5:$F$100,3,FALSE))</f>
        <v>54</v>
      </c>
      <c r="F406" s="4" t="str">
        <f>IF(D406="","",IF(D406=Mängud!C301,Mängud!B301,Mängud!C301))</f>
        <v>Aleksandr Zubjuk</v>
      </c>
      <c r="G406" s="4" t="str">
        <f>IF(Mängud!F301="","",Mängud!F301)</f>
        <v>3:2</v>
      </c>
    </row>
    <row r="407" spans="1:7" ht="12.75">
      <c r="A407" s="4">
        <v>501</v>
      </c>
      <c r="C407" s="4">
        <f>IF(D407="","",VLOOKUP(D407,Paigutus!$D:$F,3,FALSE))</f>
        <v>35</v>
      </c>
      <c r="D407" s="4" t="str">
        <f>IF(Mängud!E302="","",Mängud!E302)</f>
        <v>Raigo Rommot</v>
      </c>
      <c r="E407" s="4">
        <f>IF(F407="","",VLOOKUP(F407,Paigutus!$D$5:$F$100,3,FALSE))</f>
        <v>39</v>
      </c>
      <c r="F407" s="4" t="str">
        <f>IF(D407="","",IF(D407=Mängud!C302,Mängud!B302,Mängud!C302))</f>
        <v>Taavi Miku</v>
      </c>
      <c r="G407" s="4" t="str">
        <f>IF(Mängud!F302="","",Mängud!F302)</f>
        <v>3:2</v>
      </c>
    </row>
    <row r="408" spans="1:7" ht="12.75">
      <c r="A408" s="4">
        <v>502</v>
      </c>
      <c r="C408" s="4">
        <f>IF(D408="","",VLOOKUP(D408,Paigutus!$D:$F,3,FALSE))</f>
        <v>28</v>
      </c>
      <c r="D408" s="4" t="str">
        <f>IF(Mängud!E303="","",Mängud!E303)</f>
        <v>Andres Lampe</v>
      </c>
      <c r="E408" s="4">
        <f>IF(F408="","",VLOOKUP(F408,Paigutus!$D$5:$F$100,3,FALSE))</f>
        <v>30</v>
      </c>
      <c r="F408" s="4" t="str">
        <f>IF(D408="","",IF(D408=Mängud!C303,Mängud!B303,Mängud!C303))</f>
        <v>Marika Kotka</v>
      </c>
      <c r="G408" s="4" t="str">
        <f>IF(Mängud!F303="","",Mängud!F303)</f>
        <v>3:0</v>
      </c>
    </row>
    <row r="409" spans="1:7" ht="12.75">
      <c r="A409" s="4">
        <v>503</v>
      </c>
      <c r="C409" s="4">
        <f>IF(D409="","",VLOOKUP(D409,Paigutus!$D:$F,3,FALSE))</f>
        <v>40</v>
      </c>
      <c r="D409" s="4" t="str">
        <f>IF(Mängud!E304="","",Mängud!E304)</f>
        <v>Alex Rahuoja</v>
      </c>
      <c r="E409" s="4">
        <f>IF(F409="","",VLOOKUP(F409,Paigutus!$D$5:$F$100,3,FALSE))</f>
        <v>18</v>
      </c>
      <c r="F409" s="4" t="str">
        <f>IF(D409="","",IF(D409=Mängud!C304,Mängud!B304,Mängud!C304))</f>
        <v>Grigori Maltizov</v>
      </c>
      <c r="G409" s="4" t="str">
        <f>IF(Mängud!F304="","",Mängud!F304)</f>
        <v>3:1</v>
      </c>
    </row>
    <row r="410" spans="1:7" ht="12.75">
      <c r="A410" s="4">
        <v>504</v>
      </c>
      <c r="C410" s="4">
        <f>IF(D410="","",VLOOKUP(D410,Paigutus!$D:$F,3,FALSE))</f>
        <v>31</v>
      </c>
      <c r="D410" s="4" t="str">
        <f>IF(Mängud!E305="","",Mängud!E305)</f>
        <v>Sten Toomla</v>
      </c>
      <c r="E410" s="4">
        <f>IF(F410="","",VLOOKUP(F410,Paigutus!$D$5:$F$100,3,FALSE))</f>
        <v>25</v>
      </c>
      <c r="F410" s="4" t="str">
        <f>IF(D410="","",IF(D410=Mängud!C305,Mängud!B305,Mängud!C305))</f>
        <v>Ain Raid</v>
      </c>
      <c r="G410" s="4" t="str">
        <f>IF(Mängud!F305="","",Mängud!F305)</f>
        <v>3:1</v>
      </c>
    </row>
    <row r="411" spans="1:7" ht="12.75">
      <c r="A411" s="4">
        <v>505</v>
      </c>
      <c r="C411" s="4">
        <f>IF(D411="","",VLOOKUP(D411,Paigutus!$D:$F,3,FALSE))</f>
        <v>38</v>
      </c>
      <c r="D411" s="4" t="str">
        <f>IF(Mängud!E306="","",Mängud!E306)</f>
        <v>Piret Kummel</v>
      </c>
      <c r="E411" s="4">
        <f>IF(F411="","",VLOOKUP(F411,Paigutus!$D$5:$F$100,3,FALSE))</f>
        <v>45</v>
      </c>
      <c r="F411" s="4" t="str">
        <f>IF(D411="","",IF(D411=Mängud!C306,Mängud!B306,Mängud!C306))</f>
        <v>Raino Rosin</v>
      </c>
      <c r="G411" s="4" t="str">
        <f>IF(Mängud!F306="","",Mängud!F306)</f>
        <v>3:2</v>
      </c>
    </row>
    <row r="412" spans="1:7" ht="12.75">
      <c r="A412" s="4">
        <v>506</v>
      </c>
      <c r="C412" s="4">
        <f>IF(D412="","",VLOOKUP(D412,Paigutus!$D:$F,3,FALSE))</f>
        <v>26</v>
      </c>
      <c r="D412" s="4" t="str">
        <f>IF(Mängud!E307="","",Mängud!E307)</f>
        <v>Reino Ristissaar</v>
      </c>
      <c r="E412" s="4">
        <f>IF(F412="","",VLOOKUP(F412,Paigutus!$D$5:$F$100,3,FALSE))</f>
        <v>24</v>
      </c>
      <c r="F412" s="4" t="str">
        <f>IF(D412="","",IF(D412=Mängud!C307,Mängud!B307,Mängud!C307))</f>
        <v>Kalle Kuuspalu</v>
      </c>
      <c r="G412" s="4" t="str">
        <f>IF(Mängud!F307="","",Mängud!F307)</f>
        <v>3:2</v>
      </c>
    </row>
    <row r="413" spans="1:7" ht="12.75">
      <c r="A413" s="4">
        <v>507</v>
      </c>
      <c r="C413" s="4">
        <f>IF(D413="","",VLOOKUP(D413,Paigutus!$D:$F,3,FALSE))</f>
        <v>33</v>
      </c>
      <c r="D413" s="4" t="str">
        <f>IF(Mängud!E308="","",Mängud!E308)</f>
        <v>Ats Kallais</v>
      </c>
      <c r="E413" s="4">
        <f>IF(F413="","",VLOOKUP(F413,Paigutus!$D$5:$F$100,3,FALSE))</f>
        <v>23</v>
      </c>
      <c r="F413" s="4" t="str">
        <f>IF(D413="","",IF(D413=Mängud!C308,Mängud!B308,Mängud!C308))</f>
        <v>Kalju Kalda</v>
      </c>
      <c r="G413" s="4" t="str">
        <f>IF(Mängud!F308="","",Mängud!F308)</f>
        <v>3:0</v>
      </c>
    </row>
    <row r="414" spans="1:7" ht="12.75">
      <c r="A414" s="4">
        <v>508</v>
      </c>
      <c r="C414" s="4">
        <f>IF(D414="","",VLOOKUP(D414,Paigutus!$D:$F,3,FALSE))</f>
        <v>32</v>
      </c>
      <c r="D414" s="4" t="str">
        <f>IF(Mängud!E309="","",Mängud!E309)</f>
        <v>Vootele Vaher</v>
      </c>
      <c r="E414" s="4">
        <f>IF(F414="","",VLOOKUP(F414,Paigutus!$D$5:$F$100,3,FALSE))</f>
        <v>29</v>
      </c>
      <c r="F414" s="4" t="str">
        <f>IF(D414="","",IF(D414=Mängud!C309,Mängud!B309,Mängud!C309))</f>
        <v>Alvar Oviir</v>
      </c>
      <c r="G414" s="4" t="str">
        <f>IF(Mängud!F309="","",Mängud!F309)</f>
        <v>3:2</v>
      </c>
    </row>
    <row r="415" spans="1:7" ht="12.75">
      <c r="A415" s="4">
        <v>509</v>
      </c>
      <c r="C415" s="4">
        <f>IF(D415="","",VLOOKUP(D415,Paigutus!$D:$F,3,FALSE))</f>
        <v>36</v>
      </c>
      <c r="D415" s="4" t="str">
        <f>IF(Mängud!E310="","",Mängud!E310)</f>
        <v>Uno Ridal</v>
      </c>
      <c r="E415" s="4">
        <f>IF(F415="","",VLOOKUP(F415,Paigutus!$D$5:$F$100,3,FALSE))</f>
        <v>5</v>
      </c>
      <c r="F415" s="4" t="str">
        <f>IF(D415="","",IF(D415=Mängud!C310,Mängud!B310,Mängud!C310))</f>
        <v>Timo Teras</v>
      </c>
      <c r="G415" s="4" t="str">
        <f>IF(Mängud!F310="","",Mängud!F310)</f>
        <v>w.o.</v>
      </c>
    </row>
    <row r="416" spans="1:7" ht="12.75">
      <c r="A416" s="4">
        <v>510</v>
      </c>
      <c r="C416" s="4">
        <f>IF(D416="","",VLOOKUP(D416,Paigutus!$D:$F,3,FALSE))</f>
        <v>20</v>
      </c>
      <c r="D416" s="4" t="str">
        <f>IF(Mängud!E311="","",Mängud!E311)</f>
        <v>Väino Nüüd</v>
      </c>
      <c r="E416" s="4">
        <f>IF(F416="","",VLOOKUP(F416,Paigutus!$D$5:$F$100,3,FALSE))</f>
        <v>16</v>
      </c>
      <c r="F416" s="4" t="str">
        <f>IF(D416="","",IF(D416=Mängud!C311,Mängud!B311,Mängud!C311))</f>
        <v>Eduard Virkunen</v>
      </c>
      <c r="G416" s="4" t="str">
        <f>IF(Mängud!F311="","",Mängud!F311)</f>
        <v>w.o.</v>
      </c>
    </row>
    <row r="417" spans="1:7" ht="12.75">
      <c r="A417" s="4">
        <v>511</v>
      </c>
      <c r="C417" s="4">
        <f>IF(D417="","",VLOOKUP(D417,Paigutus!$D:$F,3,FALSE))</f>
        <v>37</v>
      </c>
      <c r="D417" s="4" t="str">
        <f>IF(Mängud!E312="","",Mängud!E312)</f>
        <v>Heikki Sool</v>
      </c>
      <c r="E417" s="4">
        <f>IF(F417="","",VLOOKUP(F417,Paigutus!$D$5:$F$100,3,FALSE))</f>
        <v>19</v>
      </c>
      <c r="F417" s="4" t="str">
        <f>IF(D417="","",IF(D417=Mängud!C312,Mängud!B312,Mängud!C312))</f>
        <v>Jaanus Lokotar</v>
      </c>
      <c r="G417" s="4" t="str">
        <f>IF(Mängud!F312="","",Mängud!F312)</f>
        <v>3:0</v>
      </c>
    </row>
    <row r="418" spans="1:7" ht="12.75">
      <c r="A418" s="4">
        <v>512</v>
      </c>
      <c r="C418" s="4">
        <f>IF(D418="","",VLOOKUP(D418,Paigutus!$D:$F,3,FALSE))</f>
        <v>21</v>
      </c>
      <c r="D418" s="4" t="str">
        <f>IF(Mängud!E313="","",Mängud!E313)</f>
        <v>Mart Vaarpu</v>
      </c>
      <c r="E418" s="4">
        <f>IF(F418="","",VLOOKUP(F418,Paigutus!$D$5:$F$100,3,FALSE))</f>
        <v>27</v>
      </c>
      <c r="F418" s="4" t="str">
        <f>IF(D418="","",IF(D418=Mängud!C313,Mängud!B313,Mängud!C313))</f>
        <v>Oliver Ollmann</v>
      </c>
      <c r="G418" s="4" t="str">
        <f>IF(Mängud!F313="","",Mängud!F313)</f>
        <v>3:2</v>
      </c>
    </row>
    <row r="419" spans="1:7" ht="12.75">
      <c r="A419" s="4">
        <v>513</v>
      </c>
      <c r="C419" s="4">
        <f>IF(D419="","",VLOOKUP(D419,Paigutus!$D:$F,3,FALSE))</f>
        <v>22</v>
      </c>
      <c r="D419" s="4" t="str">
        <f>IF(Mängud!E314="","",Mängud!E314)</f>
        <v>Lauri Ulla</v>
      </c>
      <c r="E419" s="4">
        <f>IF(F419="","",VLOOKUP(F419,Paigutus!$D$5:$F$100,3,FALSE))</f>
        <v>17</v>
      </c>
      <c r="F419" s="4" t="str">
        <f>IF(D419="","",IF(D419=Mängud!C314,Mängud!B314,Mängud!C314))</f>
        <v>Keit Reinsalu</v>
      </c>
      <c r="G419" s="4" t="str">
        <f>IF(Mängud!F314="","",Mängud!F314)</f>
        <v>3:1</v>
      </c>
    </row>
    <row r="420" spans="1:7" ht="12.75">
      <c r="A420" s="4">
        <v>514</v>
      </c>
      <c r="C420" s="4">
        <f>IF(D420="","",VLOOKUP(D420,Paigutus!$D:$F,3,FALSE))</f>
        <v>11</v>
      </c>
      <c r="D420" s="4" t="str">
        <f>IF(Mängud!E315="","",Mängud!E315)</f>
        <v>Katrin-riina Hanson</v>
      </c>
      <c r="E420" s="4">
        <f>IF(F420="","",VLOOKUP(F420,Paigutus!$D$5:$F$100,3,FALSE))</f>
        <v>15</v>
      </c>
      <c r="F420" s="4" t="str">
        <f>IF(D420="","",IF(D420=Mängud!C315,Mängud!B315,Mängud!C315))</f>
        <v>Imre Korsen</v>
      </c>
      <c r="G420" s="4" t="str">
        <f>IF(Mängud!F315="","",Mängud!F315)</f>
        <v>3:2</v>
      </c>
    </row>
    <row r="421" spans="1:7" ht="12.75">
      <c r="A421" s="4">
        <v>515</v>
      </c>
      <c r="C421" s="4">
        <f>IF(D421="","",VLOOKUP(D421,Paigutus!$D:$F,3,FALSE))</f>
        <v>9</v>
      </c>
      <c r="D421" s="4" t="str">
        <f>IF(Mängud!E316="","",Mängud!E316)</f>
        <v>Aimar Välja</v>
      </c>
      <c r="E421" s="4">
        <f>IF(F421="","",VLOOKUP(F421,Paigutus!$D$5:$F$100,3,FALSE))</f>
        <v>13</v>
      </c>
      <c r="F421" s="4" t="str">
        <f>IF(D421="","",IF(D421=Mängud!C316,Mängud!B316,Mängud!C316))</f>
        <v>Heino Kruusement</v>
      </c>
      <c r="G421" s="4" t="str">
        <f>IF(Mängud!F316="","",Mängud!F316)</f>
        <v>3:1</v>
      </c>
    </row>
    <row r="422" spans="1:7" ht="12.75">
      <c r="A422" s="4">
        <v>516</v>
      </c>
      <c r="C422" s="4">
        <f>IF(D422="","",VLOOKUP(D422,Paigutus!$D:$F,3,FALSE))</f>
        <v>8</v>
      </c>
      <c r="D422" s="4" t="str">
        <f>IF(Mängud!E317="","",Mängud!E317)</f>
        <v>Kai Thornbech</v>
      </c>
      <c r="E422" s="4">
        <f>IF(F422="","",VLOOKUP(F422,Paigutus!$D$5:$F$100,3,FALSE))</f>
        <v>12</v>
      </c>
      <c r="F422" s="4" t="str">
        <f>IF(D422="","",IF(D422=Mängud!C317,Mängud!B317,Mängud!C317))</f>
        <v>Vladyslav Rybachok</v>
      </c>
      <c r="G422" s="4" t="str">
        <f>IF(Mängud!F317="","",Mängud!F317)</f>
        <v>3:0</v>
      </c>
    </row>
    <row r="423" spans="1:7" ht="12.75">
      <c r="A423" s="4">
        <v>517</v>
      </c>
      <c r="C423" s="4">
        <f>IF(D423="","",VLOOKUP(D423,Paigutus!$D:$F,3,FALSE))</f>
        <v>4</v>
      </c>
      <c r="D423" s="4" t="str">
        <f>IF(Mängud!E318="","",Mängud!E318)</f>
        <v>Allan Salla</v>
      </c>
      <c r="E423" s="4">
        <f>IF(F423="","",VLOOKUP(F423,Paigutus!$D$5:$F$100,3,FALSE))</f>
        <v>6</v>
      </c>
      <c r="F423" s="4" t="str">
        <f>IF(D423="","",IF(D423=Mängud!C318,Mängud!B318,Mängud!C318))</f>
        <v>Andres Somer</v>
      </c>
      <c r="G423" s="4" t="str">
        <f>IF(Mängud!F318="","",Mängud!F318)</f>
        <v>3:0</v>
      </c>
    </row>
    <row r="424" spans="1:7" ht="12.75">
      <c r="A424" s="4">
        <v>518</v>
      </c>
      <c r="C424" s="4">
        <f>IF(D424="","",VLOOKUP(D424,Paigutus!$D:$F,3,FALSE))</f>
        <v>3</v>
      </c>
      <c r="D424" s="4" t="str">
        <f>IF(Mängud!E319="","",Mängud!E319)</f>
        <v>Kuido Põder</v>
      </c>
      <c r="E424" s="4">
        <f>IF(F424="","",VLOOKUP(F424,Paigutus!$D$5:$F$100,3,FALSE))</f>
        <v>7</v>
      </c>
      <c r="F424" s="4" t="str">
        <f>IF(D424="","",IF(D424=Mängud!C319,Mängud!B319,Mängud!C319))</f>
        <v>Taavi Raidmets</v>
      </c>
      <c r="G424" s="4" t="str">
        <f>IF(Mängud!F319="","",Mängud!F319)</f>
        <v>3:0</v>
      </c>
    </row>
    <row r="425" spans="1:7" ht="12.75">
      <c r="A425" s="4">
        <v>519</v>
      </c>
      <c r="C425" s="4">
        <f>IF(D425="","",VLOOKUP(D425,Paigutus!$D:$F,3,FALSE))</f>
        <v>1</v>
      </c>
      <c r="D425" s="4" t="str">
        <f>IF(Mängud!E320="","",Mängud!E320)</f>
        <v>Liisi Vellner</v>
      </c>
      <c r="E425" s="4">
        <f>IF(F425="","",VLOOKUP(F425,Paigutus!$D$5:$F$100,3,FALSE))</f>
        <v>2</v>
      </c>
      <c r="F425" s="4" t="str">
        <f>IF(D425="","",IF(D425=Mängud!C320,Mängud!B320,Mängud!C320))</f>
        <v>Allar Vellner</v>
      </c>
      <c r="G425" s="4" t="str">
        <f>IF(Mängud!F320="","",Mängud!F320)</f>
        <v>3:2</v>
      </c>
    </row>
    <row r="426" spans="1:7" ht="12.75">
      <c r="A426" s="4">
        <v>520</v>
      </c>
      <c r="C426" s="4">
        <f>IF(D426="","",VLOOKUP(D426,Paigutus!$D:$F,3,FALSE))</f>
        <v>83</v>
      </c>
      <c r="D426" s="4" t="str">
        <f>IF(Mängud!E321="","",Mängud!E321)</f>
        <v>Bye Bye</v>
      </c>
      <c r="E426" s="4">
        <f>IF(F426="","",VLOOKUP(F426,Paigutus!$D$5:$F$100,3,FALSE))</f>
        <v>83</v>
      </c>
      <c r="F426" s="4" t="str">
        <f>IF(D426="","",IF(D426=Mängud!C321,Mängud!B321,Mängud!C321))</f>
        <v>Bye Bye</v>
      </c>
      <c r="G426" s="4" t="str">
        <f>IF(Mängud!F321="","",Mängud!F321)</f>
        <v>w.o.</v>
      </c>
    </row>
    <row r="427" spans="1:7" ht="12.75">
      <c r="A427" s="4">
        <v>521</v>
      </c>
      <c r="C427" s="4">
        <f>IF(D427="","",VLOOKUP(D427,Paigutus!$D:$F,3,FALSE))</f>
        <v>83</v>
      </c>
      <c r="D427" s="4" t="str">
        <f>IF(Mängud!E322="","",Mängud!E322)</f>
        <v>Bye Bye</v>
      </c>
      <c r="E427" s="4">
        <f>IF(F427="","",VLOOKUP(F427,Paigutus!$D$5:$F$100,3,FALSE))</f>
        <v>83</v>
      </c>
      <c r="F427" s="4" t="str">
        <f>IF(D427="","",IF(D427=Mängud!C322,Mängud!B322,Mängud!C322))</f>
        <v>Bye Bye</v>
      </c>
      <c r="G427" s="4" t="str">
        <f>IF(Mängud!F322="","",Mängud!F322)</f>
        <v>w.o.</v>
      </c>
    </row>
    <row r="428" spans="1:7" ht="12.75">
      <c r="A428" s="4">
        <v>522</v>
      </c>
      <c r="C428" s="4">
        <f>IF(D428="","",VLOOKUP(D428,Paigutus!$D:$F,3,FALSE))</f>
        <v>83</v>
      </c>
      <c r="D428" s="4" t="str">
        <f>IF(Mängud!E323="","",Mängud!E323)</f>
        <v>Bye Bye</v>
      </c>
      <c r="E428" s="4">
        <f>IF(F428="","",VLOOKUP(F428,Paigutus!$D$5:$F$100,3,FALSE))</f>
        <v>83</v>
      </c>
      <c r="F428" s="4" t="str">
        <f>IF(D428="","",IF(D428=Mängud!C323,Mängud!B323,Mängud!C323))</f>
        <v>Bye Bye</v>
      </c>
      <c r="G428" s="4" t="str">
        <f>IF(Mängud!F323="","",Mängud!F323)</f>
        <v>w.o.</v>
      </c>
    </row>
    <row r="429" spans="1:7" ht="12.75">
      <c r="A429" s="4">
        <v>523</v>
      </c>
      <c r="C429" s="4">
        <f>IF(D429="","",VLOOKUP(D429,Paigutus!$D:$F,3,FALSE))</f>
        <v>83</v>
      </c>
      <c r="D429" s="4" t="str">
        <f>IF(Mängud!E324="","",Mängud!E324)</f>
        <v>Bye Bye</v>
      </c>
      <c r="E429" s="4">
        <f>IF(F429="","",VLOOKUP(F429,Paigutus!$D$5:$F$100,3,FALSE))</f>
        <v>83</v>
      </c>
      <c r="F429" s="4" t="str">
        <f>IF(D429="","",IF(D429=Mängud!C324,Mängud!B324,Mängud!C324))</f>
        <v>Bye Bye</v>
      </c>
      <c r="G429" s="4" t="str">
        <f>IF(Mängud!F324="","",Mängud!F324)</f>
        <v>w.o.</v>
      </c>
    </row>
    <row r="430" spans="1:7" ht="12.75">
      <c r="A430" s="4">
        <v>524</v>
      </c>
      <c r="C430" s="4">
        <f>IF(D430="","",VLOOKUP(D430,Paigutus!$D:$F,3,FALSE))</f>
        <v>83</v>
      </c>
      <c r="D430" s="4" t="str">
        <f>IF(Mängud!E325="","",Mängud!E325)</f>
        <v>Bye Bye</v>
      </c>
      <c r="E430" s="4">
        <f>IF(F430="","",VLOOKUP(F430,Paigutus!$D$5:$F$100,3,FALSE))</f>
        <v>83</v>
      </c>
      <c r="F430" s="4" t="str">
        <f>IF(D430="","",IF(D430=Mängud!C325,Mängud!B325,Mängud!C325))</f>
        <v>Bye Bye</v>
      </c>
      <c r="G430" s="4" t="str">
        <f>IF(Mängud!F325="","",Mängud!F325)</f>
        <v>w.o.</v>
      </c>
    </row>
    <row r="431" spans="1:7" ht="12.75">
      <c r="A431" s="4">
        <v>525</v>
      </c>
      <c r="C431" s="4">
        <f>IF(D431="","",VLOOKUP(D431,Paigutus!$D:$F,3,FALSE))</f>
        <v>83</v>
      </c>
      <c r="D431" s="4" t="str">
        <f>IF(Mängud!E326="","",Mängud!E326)</f>
        <v>Bye Bye</v>
      </c>
      <c r="E431" s="4">
        <f>IF(F431="","",VLOOKUP(F431,Paigutus!$D$5:$F$100,3,FALSE))</f>
        <v>83</v>
      </c>
      <c r="F431" s="4" t="str">
        <f>IF(D431="","",IF(D431=Mängud!C326,Mängud!B326,Mängud!C326))</f>
        <v>Bye Bye</v>
      </c>
      <c r="G431" s="4" t="str">
        <f>IF(Mängud!F326="","",Mängud!F326)</f>
        <v>3:2</v>
      </c>
    </row>
    <row r="432" spans="1:7" ht="12.75">
      <c r="A432" s="4">
        <v>526</v>
      </c>
      <c r="C432" s="4">
        <f>IF(D432="","",VLOOKUP(D432,Paigutus!$D:$F,3,FALSE))</f>
        <v>83</v>
      </c>
      <c r="D432" s="4" t="str">
        <f>IF(Mängud!E327="","",Mängud!E327)</f>
        <v>Bye Bye</v>
      </c>
      <c r="E432" s="4">
        <f>IF(F432="","",VLOOKUP(F432,Paigutus!$D$5:$F$100,3,FALSE))</f>
        <v>83</v>
      </c>
      <c r="F432" s="4" t="str">
        <f>IF(D432="","",IF(D432=Mängud!C327,Mängud!B327,Mängud!C327))</f>
        <v>Bye Bye</v>
      </c>
      <c r="G432" s="4" t="str">
        <f>IF(Mängud!F327="","",Mängud!F327)</f>
        <v>w.o.</v>
      </c>
    </row>
    <row r="433" spans="1:7" ht="12.75">
      <c r="A433" s="4">
        <v>527</v>
      </c>
      <c r="C433" s="4">
        <f>IF(D433="","",VLOOKUP(D433,Paigutus!$D:$F,3,FALSE))</f>
        <v>81</v>
      </c>
      <c r="D433" s="4" t="str">
        <f>IF(Mängud!E328="","",Mängud!E328)</f>
        <v>Sara Ponnin</v>
      </c>
      <c r="E433" s="4">
        <f>IF(F433="","",VLOOKUP(F433,Paigutus!$D$5:$F$100,3,FALSE))</f>
        <v>82</v>
      </c>
      <c r="F433" s="4" t="str">
        <f>IF(D433="","",IF(D433=Mängud!C328,Mängud!B328,Mängud!C328))</f>
        <v>Mirtel Vinnal</v>
      </c>
      <c r="G433" s="4" t="str">
        <f>IF(Mängud!F328="","",Mängud!F328)</f>
        <v>3:0</v>
      </c>
    </row>
    <row r="434" spans="1:7" ht="12.75">
      <c r="A434" s="4">
        <v>528</v>
      </c>
      <c r="C434" s="4">
        <f>IF(D434="","",VLOOKUP(D434,Paigutus!$D:$F,3,FALSE))</f>
        <v>80</v>
      </c>
      <c r="D434" s="4" t="str">
        <f>IF(Mängud!E329="","",Mängud!E329)</f>
        <v>Jako Lill</v>
      </c>
      <c r="E434" s="4">
        <f>IF(F434="","",VLOOKUP(F434,Paigutus!$D$5:$F$100,3,FALSE))</f>
        <v>74</v>
      </c>
      <c r="F434" s="4" t="str">
        <f>IF(D434="","",IF(D434=Mängud!C329,Mängud!B329,Mängud!C329))</f>
        <v>Larissa Lill</v>
      </c>
      <c r="G434" s="4" t="str">
        <f>IF(Mängud!F329="","",Mängud!F329)</f>
        <v>3:0</v>
      </c>
    </row>
    <row r="435" spans="1:7" ht="12.75">
      <c r="A435" s="4">
        <v>529</v>
      </c>
      <c r="C435" s="4">
        <f>IF(D435="","",VLOOKUP(D435,Paigutus!$D:$F,3,FALSE))</f>
        <v>76</v>
      </c>
      <c r="D435" s="4" t="str">
        <f>IF(Mängud!E330="","",Mängud!E330)</f>
        <v>Raul Taevas</v>
      </c>
      <c r="E435" s="4">
        <f>IF(F435="","",VLOOKUP(F435,Paigutus!$D$5:$F$100,3,FALSE))</f>
        <v>75</v>
      </c>
      <c r="F435" s="4" t="str">
        <f>IF(D435="","",IF(D435=Mängud!C330,Mängud!B330,Mängud!C330))</f>
        <v>Taivo Koitla</v>
      </c>
      <c r="G435" s="4" t="str">
        <f>IF(Mängud!F330="","",Mängud!F330)</f>
        <v>3:2</v>
      </c>
    </row>
    <row r="436" spans="1:7" ht="12.75">
      <c r="A436" s="4">
        <v>530</v>
      </c>
      <c r="C436" s="4">
        <f>IF(D436="","",VLOOKUP(D436,Paigutus!$D:$F,3,FALSE))</f>
        <v>68</v>
      </c>
      <c r="D436" s="4" t="str">
        <f>IF(Mängud!E331="","",Mängud!E331)</f>
        <v>Urmas Vender</v>
      </c>
      <c r="E436" s="4">
        <f>IF(F436="","",VLOOKUP(F436,Paigutus!$D$5:$F$100,3,FALSE))</f>
        <v>77</v>
      </c>
      <c r="F436" s="4" t="str">
        <f>IF(D436="","",IF(D436=Mängud!C331,Mängud!B331,Mängud!C331))</f>
        <v>Rene Vinnal</v>
      </c>
      <c r="G436" s="4" t="str">
        <f>IF(Mängud!F331="","",Mängud!F331)</f>
        <v>w.o.</v>
      </c>
    </row>
    <row r="437" spans="1:7" ht="12.75">
      <c r="A437" s="4">
        <v>531</v>
      </c>
      <c r="C437" s="4">
        <f>IF(D437="","",VLOOKUP(D437,Paigutus!$D:$F,3,FALSE))</f>
        <v>66</v>
      </c>
      <c r="D437" s="4" t="str">
        <f>IF(Mängud!E332="","",Mängud!E332)</f>
        <v>Aivar Soo</v>
      </c>
      <c r="E437" s="4">
        <f>IF(F437="","",VLOOKUP(F437,Paigutus!$D$5:$F$100,3,FALSE))</f>
        <v>71</v>
      </c>
      <c r="F437" s="4" t="str">
        <f>IF(D437="","",IF(D437=Mängud!C332,Mängud!B332,Mängud!C332))</f>
        <v>Johann Ollmann</v>
      </c>
      <c r="G437" s="4" t="str">
        <f>IF(Mängud!F332="","",Mängud!F332)</f>
        <v>3:2</v>
      </c>
    </row>
    <row r="438" spans="1:7" ht="12.75">
      <c r="A438" s="4">
        <v>532</v>
      </c>
      <c r="C438" s="4">
        <f>IF(D438="","",VLOOKUP(D438,Paigutus!$D:$F,3,FALSE))</f>
        <v>65</v>
      </c>
      <c r="D438" s="4" t="str">
        <f>IF(Mängud!E333="","",Mängud!E333)</f>
        <v>Egle Hiius</v>
      </c>
      <c r="E438" s="4">
        <f>IF(F438="","",VLOOKUP(F438,Paigutus!$D$5:$F$100,3,FALSE))</f>
        <v>78</v>
      </c>
      <c r="F438" s="4" t="str">
        <f>IF(D438="","",IF(D438=Mängud!C333,Mängud!B333,Mängud!C333))</f>
        <v>Siim Esko</v>
      </c>
      <c r="G438" s="4" t="str">
        <f>IF(Mängud!F333="","",Mängud!F333)</f>
        <v>3:2</v>
      </c>
    </row>
    <row r="439" spans="1:7" ht="12.75">
      <c r="A439" s="4">
        <v>533</v>
      </c>
      <c r="C439" s="4">
        <f>IF(D439="","",VLOOKUP(D439,Paigutus!$D:$F,3,FALSE))</f>
        <v>79</v>
      </c>
      <c r="D439" s="4" t="str">
        <f>IF(Mängud!E334="","",Mängud!E334)</f>
        <v>Kristo Kerno</v>
      </c>
      <c r="E439" s="4">
        <f>IF(F439="","",VLOOKUP(F439,Paigutus!$D$5:$F$100,3,FALSE))</f>
        <v>59</v>
      </c>
      <c r="F439" s="4" t="str">
        <f>IF(D439="","",IF(D439=Mängud!C334,Mängud!B334,Mängud!C334))</f>
        <v>Heiki Hansar</v>
      </c>
      <c r="G439" s="4" t="str">
        <f>IF(Mängud!F334="","",Mängud!F334)</f>
        <v>3:2</v>
      </c>
    </row>
    <row r="440" spans="1:7" ht="12.75">
      <c r="A440" s="4">
        <v>534</v>
      </c>
      <c r="C440" s="4">
        <f>IF(D440="","",VLOOKUP(D440,Paigutus!$D:$F,3,FALSE))</f>
        <v>67</v>
      </c>
      <c r="D440" s="4" t="str">
        <f>IF(Mängud!E335="","",Mängud!E335)</f>
        <v>Kestutis Aleknavicius</v>
      </c>
      <c r="E440" s="4">
        <f>IF(F440="","",VLOOKUP(F440,Paigutus!$D$5:$F$100,3,FALSE))</f>
        <v>69</v>
      </c>
      <c r="F440" s="4" t="str">
        <f>IF(D440="","",IF(D440=Mängud!C335,Mängud!B335,Mängud!C335))</f>
        <v>Aleks Vaarpu</v>
      </c>
      <c r="G440" s="4" t="str">
        <f>IF(Mängud!F335="","",Mängud!F335)</f>
        <v>3:1</v>
      </c>
    </row>
    <row r="441" spans="1:7" ht="12.75">
      <c r="A441" s="4">
        <v>535</v>
      </c>
      <c r="C441" s="4">
        <f>IF(D441="","",VLOOKUP(D441,Paigutus!$D:$F,3,FALSE))</f>
        <v>73</v>
      </c>
      <c r="D441" s="4" t="str">
        <f>IF(Mängud!E336="","",Mängud!E336)</f>
        <v>Anna maria Hanson</v>
      </c>
      <c r="E441" s="4">
        <f>IF(F441="","",VLOOKUP(F441,Paigutus!$D$5:$F$100,3,FALSE))</f>
        <v>58</v>
      </c>
      <c r="F441" s="4" t="str">
        <f>IF(D441="","",IF(D441=Mängud!C336,Mängud!B336,Mängud!C336))</f>
        <v>Ivar Kiik</v>
      </c>
      <c r="G441" s="4" t="str">
        <f>IF(Mängud!F336="","",Mängud!F336)</f>
        <v>3:1</v>
      </c>
    </row>
    <row r="442" spans="1:7" ht="12.75">
      <c r="A442" s="4">
        <v>536</v>
      </c>
      <c r="C442" s="4">
        <f>IF(D442="","",VLOOKUP(D442,Paigutus!$D:$F,3,FALSE))</f>
        <v>70</v>
      </c>
      <c r="D442" s="4" t="str">
        <f>IF(Mängud!E337="","",Mängud!E337)</f>
        <v>Alexandra-olivia Hanson</v>
      </c>
      <c r="E442" s="4">
        <f>IF(F442="","",VLOOKUP(F442,Paigutus!$D$5:$F$100,3,FALSE))</f>
        <v>63</v>
      </c>
      <c r="F442" s="4" t="str">
        <f>IF(D442="","",IF(D442=Mängud!C337,Mängud!B337,Mängud!C337))</f>
        <v>Neverly Lukas</v>
      </c>
      <c r="G442" s="4" t="str">
        <f>IF(Mängud!F337="","",Mängud!F337)</f>
        <v>w.o.</v>
      </c>
    </row>
    <row r="443" spans="1:7" ht="12.75">
      <c r="A443" s="4">
        <v>537</v>
      </c>
      <c r="C443" s="4">
        <f>IF(D443="","",VLOOKUP(D443,Paigutus!$D:$F,3,FALSE))</f>
        <v>57</v>
      </c>
      <c r="D443" s="4" t="str">
        <f>IF(Mängud!E338="","",Mängud!E338)</f>
        <v>Oleg Gussarov</v>
      </c>
      <c r="E443" s="4">
        <f>IF(F443="","",VLOOKUP(F443,Paigutus!$D$5:$F$100,3,FALSE))</f>
        <v>61</v>
      </c>
      <c r="F443" s="4" t="str">
        <f>IF(D443="","",IF(D443=Mängud!C338,Mängud!B338,Mängud!C338))</f>
        <v>Anatoli Zapunov</v>
      </c>
      <c r="G443" s="4" t="str">
        <f>IF(Mängud!F338="","",Mängud!F338)</f>
        <v>3:0</v>
      </c>
    </row>
    <row r="444" spans="1:7" ht="12.75">
      <c r="A444" s="4">
        <v>538</v>
      </c>
      <c r="C444" s="4">
        <f>IF(D444="","",VLOOKUP(D444,Paigutus!$D:$F,3,FALSE))</f>
        <v>64</v>
      </c>
      <c r="D444" s="4" t="str">
        <f>IF(Mängud!E339="","",Mängud!E339)</f>
        <v>Joosep Hansar</v>
      </c>
      <c r="E444" s="4">
        <f>IF(F444="","",VLOOKUP(F444,Paigutus!$D$5:$F$100,3,FALSE))</f>
        <v>72</v>
      </c>
      <c r="F444" s="4" t="str">
        <f>IF(D444="","",IF(D444=Mängud!C339,Mängud!B339,Mängud!C339))</f>
        <v>Anneli Mälksoo</v>
      </c>
      <c r="G444" s="4" t="str">
        <f>IF(Mängud!F339="","",Mängud!F339)</f>
        <v>3:0</v>
      </c>
    </row>
    <row r="445" spans="1:7" ht="12.75">
      <c r="A445" s="4">
        <v>539</v>
      </c>
      <c r="C445" s="4">
        <f>IF(D445="","",VLOOKUP(D445,Paigutus!$D:$F,3,FALSE))</f>
        <v>60</v>
      </c>
      <c r="D445" s="4" t="str">
        <f>IF(Mängud!E340="","",Mängud!E340)</f>
        <v>Raivo Roots</v>
      </c>
      <c r="E445" s="4">
        <f>IF(F445="","",VLOOKUP(F445,Paigutus!$D$5:$F$100,3,FALSE))</f>
        <v>62</v>
      </c>
      <c r="F445" s="4" t="str">
        <f>IF(D445="","",IF(D445=Mängud!C340,Mängud!B340,Mängud!C340))</f>
        <v>Tarmo All</v>
      </c>
      <c r="G445" s="4" t="str">
        <f>IF(Mängud!F340="","",Mängud!F340)</f>
        <v>3:0</v>
      </c>
    </row>
    <row r="446" spans="1:7" ht="12.75">
      <c r="A446" s="4">
        <v>540</v>
      </c>
      <c r="C446" s="4">
        <f>IF(D446="","",VLOOKUP(D446,Paigutus!$D:$F,3,FALSE))</f>
        <v>53</v>
      </c>
      <c r="D446" s="4" t="str">
        <f>IF(Mängud!E341="","",Mängud!E341)</f>
        <v>Aili Kuldkepp</v>
      </c>
      <c r="E446" s="4">
        <f>IF(F446="","",VLOOKUP(F446,Paigutus!$D$5:$F$100,3,FALSE))</f>
        <v>55</v>
      </c>
      <c r="F446" s="4" t="str">
        <f>IF(D446="","",IF(D446=Mängud!C341,Mängud!B341,Mängud!C341))</f>
        <v>Ellen Vahter</v>
      </c>
      <c r="G446" s="4" t="str">
        <f>IF(Mängud!F341="","",Mängud!F341)</f>
        <v>3:2</v>
      </c>
    </row>
    <row r="447" spans="1:7" ht="12.75">
      <c r="A447" s="4">
        <v>541</v>
      </c>
      <c r="C447" s="4">
        <f>IF(D447="","",VLOOKUP(D447,Paigutus!$D:$F,3,FALSE))</f>
        <v>48</v>
      </c>
      <c r="D447" s="4" t="str">
        <f>IF(Mängud!E342="","",Mängud!E342)</f>
        <v>Tõnu Hansar</v>
      </c>
      <c r="E447" s="4">
        <f>IF(F447="","",VLOOKUP(F447,Paigutus!$D$5:$F$100,3,FALSE))</f>
        <v>51</v>
      </c>
      <c r="F447" s="4" t="str">
        <f>IF(D447="","",IF(D447=Mängud!C342,Mängud!B342,Mängud!C342))</f>
        <v>Celly Kukk</v>
      </c>
      <c r="G447" s="4" t="str">
        <f>IF(Mängud!F342="","",Mängud!F342)</f>
        <v>3:2</v>
      </c>
    </row>
    <row r="448" spans="1:7" ht="12.75">
      <c r="A448" s="4">
        <v>542</v>
      </c>
      <c r="C448" s="4">
        <f>IF(D448="","",VLOOKUP(D448,Paigutus!$D:$F,3,FALSE))</f>
        <v>56</v>
      </c>
      <c r="D448" s="4" t="str">
        <f>IF(Mängud!E343="","",Mängud!E343)</f>
        <v>Vesta Lissovenko</v>
      </c>
      <c r="E448" s="4">
        <f>IF(F448="","",VLOOKUP(F448,Paigutus!$D$5:$F$100,3,FALSE))</f>
        <v>50</v>
      </c>
      <c r="F448" s="4" t="str">
        <f>IF(D448="","",IF(D448=Mängud!C343,Mängud!B343,Mängud!C343))</f>
        <v>Margo Merigan</v>
      </c>
      <c r="G448" s="4" t="str">
        <f>IF(Mängud!F343="","",Mängud!F343)</f>
        <v>3:2</v>
      </c>
    </row>
    <row r="449" spans="1:7" ht="12.75">
      <c r="A449" s="4">
        <v>543</v>
      </c>
      <c r="C449" s="4">
        <f>IF(D449="","",VLOOKUP(D449,Paigutus!$D:$F,3,FALSE))</f>
        <v>52</v>
      </c>
      <c r="D449" s="4" t="str">
        <f>IF(Mängud!E344="","",Mängud!E344)</f>
        <v>Mati Türk</v>
      </c>
      <c r="E449" s="4">
        <f>IF(F449="","",VLOOKUP(F449,Paigutus!$D$5:$F$100,3,FALSE))</f>
        <v>43</v>
      </c>
      <c r="F449" s="4" t="str">
        <f>IF(D449="","",IF(D449=Mängud!C344,Mängud!B344,Mängud!C344))</f>
        <v>Kristi Ernits</v>
      </c>
      <c r="G449" s="4" t="str">
        <f>IF(Mängud!F344="","",Mängud!F344)</f>
        <v>3:1</v>
      </c>
    </row>
    <row r="450" spans="1:7" ht="12.75">
      <c r="A450" s="4">
        <v>544</v>
      </c>
      <c r="C450" s="4">
        <f>IF(D450="","",VLOOKUP(D450,Paigutus!$D:$F,3,FALSE))</f>
        <v>44</v>
      </c>
      <c r="D450" s="4" t="str">
        <f>IF(Mängud!E345="","",Mängud!E345)</f>
        <v>Veljo Mõek</v>
      </c>
      <c r="E450" s="4">
        <f>IF(F450="","",VLOOKUP(F450,Paigutus!$D$5:$F$100,3,FALSE))</f>
        <v>46</v>
      </c>
      <c r="F450" s="4" t="str">
        <f>IF(D450="","",IF(D450=Mängud!C345,Mängud!B345,Mängud!C345))</f>
        <v>Toomas Hansar</v>
      </c>
      <c r="G450" s="4" t="str">
        <f>IF(Mängud!F345="","",Mängud!F345)</f>
        <v>w.o.</v>
      </c>
    </row>
    <row r="451" spans="1:7" ht="12.75">
      <c r="A451" s="4">
        <v>545</v>
      </c>
      <c r="C451" s="4">
        <f>IF(D451="","",VLOOKUP(D451,Paigutus!$D:$F,3,FALSE))</f>
        <v>41</v>
      </c>
      <c r="D451" s="4" t="str">
        <f>IF(Mängud!E346="","",Mängud!E346)</f>
        <v>Arvi Merigan</v>
      </c>
      <c r="E451" s="4">
        <f>IF(F451="","",VLOOKUP(F451,Paigutus!$D$5:$F$100,3,FALSE))</f>
        <v>47</v>
      </c>
      <c r="F451" s="4" t="str">
        <f>IF(D451="","",IF(D451=Mängud!C346,Mängud!B346,Mängud!C346))</f>
        <v>Reet Kullerkupp</v>
      </c>
      <c r="G451" s="4" t="str">
        <f>IF(Mängud!F346="","",Mängud!F346)</f>
        <v>3:0</v>
      </c>
    </row>
    <row r="452" spans="1:7" ht="12.75">
      <c r="A452" s="4">
        <v>546</v>
      </c>
      <c r="C452" s="4">
        <f>IF(D452="","",VLOOKUP(D452,Paigutus!$D:$F,3,FALSE))</f>
        <v>49</v>
      </c>
      <c r="D452" s="4" t="str">
        <f>IF(Mängud!E347="","",Mängud!E347)</f>
        <v>Peeter Pill</v>
      </c>
      <c r="E452" s="4">
        <f>IF(F452="","",VLOOKUP(F452,Paigutus!$D$5:$F$100,3,FALSE))</f>
        <v>54</v>
      </c>
      <c r="F452" s="4" t="str">
        <f>IF(D452="","",IF(D452=Mängud!C347,Mängud!B347,Mängud!C347))</f>
        <v>Aleksandr Zubjuk</v>
      </c>
      <c r="G452" s="4" t="str">
        <f>IF(Mängud!F347="","",Mängud!F347)</f>
        <v>3:2</v>
      </c>
    </row>
    <row r="453" spans="1:7" ht="12.75">
      <c r="A453" s="4">
        <v>547</v>
      </c>
      <c r="C453" s="4">
        <f>IF(D453="","",VLOOKUP(D453,Paigutus!$D:$F,3,FALSE))</f>
        <v>34</v>
      </c>
      <c r="D453" s="4" t="str">
        <f>IF(Mängud!E348="","",Mängud!E348)</f>
        <v>Kalju Nasir</v>
      </c>
      <c r="E453" s="4">
        <f>IF(F453="","",VLOOKUP(F453,Paigutus!$D$5:$F$100,3,FALSE))</f>
        <v>42</v>
      </c>
      <c r="F453" s="4" t="str">
        <f>IF(D453="","",IF(D453=Mängud!C348,Mängud!B348,Mängud!C348))</f>
        <v>Enrico Kozintsev</v>
      </c>
      <c r="G453" s="4" t="str">
        <f>IF(Mängud!F348="","",Mängud!F348)</f>
        <v>3:0</v>
      </c>
    </row>
    <row r="454" spans="1:7" ht="12.75">
      <c r="A454" s="4">
        <v>548</v>
      </c>
      <c r="C454" s="4">
        <f>IF(D454="","",VLOOKUP(D454,Paigutus!$D:$F,3,FALSE))</f>
        <v>39</v>
      </c>
      <c r="D454" s="4" t="str">
        <f>IF(Mängud!E349="","",Mängud!E349)</f>
        <v>Taavi Miku</v>
      </c>
      <c r="E454" s="4">
        <f>IF(F454="","",VLOOKUP(F454,Paigutus!$D$5:$F$100,3,FALSE))</f>
        <v>30</v>
      </c>
      <c r="F454" s="4" t="str">
        <f>IF(D454="","",IF(D454=Mängud!C349,Mängud!B349,Mängud!C349))</f>
        <v>Marika Kotka</v>
      </c>
      <c r="G454" s="4" t="str">
        <f>IF(Mängud!F349="","",Mängud!F349)</f>
        <v>3:2</v>
      </c>
    </row>
    <row r="455" spans="1:7" ht="12.75">
      <c r="A455" s="4">
        <v>549</v>
      </c>
      <c r="C455" s="4">
        <f>IF(D455="","",VLOOKUP(D455,Paigutus!$D:$F,3,FALSE))</f>
        <v>35</v>
      </c>
      <c r="D455" s="4" t="str">
        <f>IF(Mängud!E350="","",Mängud!E350)</f>
        <v>Raigo Rommot</v>
      </c>
      <c r="E455" s="4">
        <f>IF(F455="","",VLOOKUP(F455,Paigutus!$D$5:$F$100,3,FALSE))</f>
        <v>28</v>
      </c>
      <c r="F455" s="4" t="str">
        <f>IF(D455="","",IF(D455=Mängud!C350,Mängud!B350,Mängud!C350))</f>
        <v>Andres Lampe</v>
      </c>
      <c r="G455" s="4" t="str">
        <f>IF(Mängud!F350="","",Mängud!F350)</f>
        <v>3:2</v>
      </c>
    </row>
    <row r="456" spans="1:7" ht="12.75">
      <c r="A456" s="4">
        <v>550</v>
      </c>
      <c r="C456" s="4">
        <f>IF(D456="","",VLOOKUP(D456,Paigutus!$D:$F,3,FALSE))</f>
        <v>18</v>
      </c>
      <c r="D456" s="4" t="str">
        <f>IF(Mängud!E351="","",Mängud!E351)</f>
        <v>Grigori Maltizov</v>
      </c>
      <c r="E456" s="4">
        <f>IF(F456="","",VLOOKUP(F456,Paigutus!$D$5:$F$100,3,FALSE))</f>
        <v>25</v>
      </c>
      <c r="F456" s="4" t="str">
        <f>IF(D456="","",IF(D456=Mängud!C351,Mängud!B351,Mängud!C351))</f>
        <v>Ain Raid</v>
      </c>
      <c r="G456" s="4" t="str">
        <f>IF(Mängud!F351="","",Mängud!F351)</f>
        <v>3:2</v>
      </c>
    </row>
    <row r="457" spans="1:7" ht="12.75">
      <c r="A457" s="4">
        <v>551</v>
      </c>
      <c r="C457" s="4">
        <f>IF(D457="","",VLOOKUP(D457,Paigutus!$D:$F,3,FALSE))</f>
        <v>40</v>
      </c>
      <c r="D457" s="4" t="str">
        <f>IF(Mängud!E352="","",Mängud!E352)</f>
        <v>Alex Rahuoja</v>
      </c>
      <c r="E457" s="4">
        <f>IF(F457="","",VLOOKUP(F457,Paigutus!$D$5:$F$100,3,FALSE))</f>
        <v>31</v>
      </c>
      <c r="F457" s="4" t="str">
        <f>IF(D457="","",IF(D457=Mängud!C352,Mängud!B352,Mängud!C352))</f>
        <v>Sten Toomla</v>
      </c>
      <c r="G457" s="4" t="str">
        <f>IF(Mängud!F352="","",Mängud!F352)</f>
        <v>w.o.</v>
      </c>
    </row>
    <row r="458" spans="1:7" ht="12.75">
      <c r="A458" s="4">
        <v>552</v>
      </c>
      <c r="C458" s="4">
        <f>IF(D458="","",VLOOKUP(D458,Paigutus!$D:$F,3,FALSE))</f>
        <v>24</v>
      </c>
      <c r="D458" s="4" t="str">
        <f>IF(Mängud!E353="","",Mängud!E353)</f>
        <v>Kalle Kuuspalu</v>
      </c>
      <c r="E458" s="4">
        <f>IF(F458="","",VLOOKUP(F458,Paigutus!$D$5:$F$100,3,FALSE))</f>
        <v>45</v>
      </c>
      <c r="F458" s="4" t="str">
        <f>IF(D458="","",IF(D458=Mängud!C353,Mängud!B353,Mängud!C353))</f>
        <v>Raino Rosin</v>
      </c>
      <c r="G458" s="4" t="str">
        <f>IF(Mängud!F353="","",Mängud!F353)</f>
        <v>3:2</v>
      </c>
    </row>
    <row r="459" spans="1:7" ht="12.75">
      <c r="A459" s="4">
        <v>553</v>
      </c>
      <c r="C459" s="4">
        <f>IF(D459="","",VLOOKUP(D459,Paigutus!$D:$F,3,FALSE))</f>
        <v>26</v>
      </c>
      <c r="D459" s="4" t="str">
        <f>IF(Mängud!E354="","",Mängud!E354)</f>
        <v>Reino Ristissaar</v>
      </c>
      <c r="E459" s="4">
        <f>IF(F459="","",VLOOKUP(F459,Paigutus!$D$5:$F$100,3,FALSE))</f>
        <v>38</v>
      </c>
      <c r="F459" s="4" t="str">
        <f>IF(D459="","",IF(D459=Mängud!C354,Mängud!B354,Mängud!C354))</f>
        <v>Piret Kummel</v>
      </c>
      <c r="G459" s="4" t="str">
        <f>IF(Mängud!F354="","",Mängud!F354)</f>
        <v>3:0</v>
      </c>
    </row>
    <row r="460" spans="1:7" ht="12.75">
      <c r="A460" s="4">
        <v>554</v>
      </c>
      <c r="C460" s="4">
        <f>IF(D460="","",VLOOKUP(D460,Paigutus!$D:$F,3,FALSE))</f>
        <v>23</v>
      </c>
      <c r="D460" s="4" t="str">
        <f>IF(Mängud!E355="","",Mängud!E355)</f>
        <v>Kalju Kalda</v>
      </c>
      <c r="E460" s="4">
        <f>IF(F460="","",VLOOKUP(F460,Paigutus!$D$5:$F$100,3,FALSE))</f>
        <v>29</v>
      </c>
      <c r="F460" s="4" t="str">
        <f>IF(D460="","",IF(D460=Mängud!C355,Mängud!B355,Mängud!C355))</f>
        <v>Alvar Oviir</v>
      </c>
      <c r="G460" s="4" t="str">
        <f>IF(Mängud!F355="","",Mängud!F355)</f>
        <v>3:0</v>
      </c>
    </row>
    <row r="461" spans="1:7" ht="12.75">
      <c r="A461" s="4">
        <v>555</v>
      </c>
      <c r="C461" s="4">
        <f>IF(D461="","",VLOOKUP(D461,Paigutus!$D:$F,3,FALSE))</f>
        <v>32</v>
      </c>
      <c r="D461" s="4" t="str">
        <f>IF(Mängud!E356="","",Mängud!E356)</f>
        <v>Vootele Vaher</v>
      </c>
      <c r="E461" s="4">
        <f>IF(F461="","",VLOOKUP(F461,Paigutus!$D$5:$F$100,3,FALSE))</f>
        <v>33</v>
      </c>
      <c r="F461" s="4" t="str">
        <f>IF(D461="","",IF(D461=Mängud!C356,Mängud!B356,Mängud!C356))</f>
        <v>Ats Kallais</v>
      </c>
      <c r="G461" s="4" t="str">
        <f>IF(Mängud!F356="","",Mängud!F356)</f>
        <v>3:0</v>
      </c>
    </row>
    <row r="462" spans="1:7" ht="12.75">
      <c r="A462" s="4">
        <v>556</v>
      </c>
      <c r="C462" s="4">
        <f>IF(D462="","",VLOOKUP(D462,Paigutus!$D:$F,3,FALSE))</f>
        <v>16</v>
      </c>
      <c r="D462" s="4" t="str">
        <f>IF(Mängud!E357="","",Mängud!E357)</f>
        <v>Eduard Virkunen</v>
      </c>
      <c r="E462" s="4">
        <f>IF(F462="","",VLOOKUP(F462,Paigutus!$D$5:$F$100,3,FALSE))</f>
        <v>5</v>
      </c>
      <c r="F462" s="4" t="str">
        <f>IF(D462="","",IF(D462=Mängud!C357,Mängud!B357,Mängud!C357))</f>
        <v>Timo Teras</v>
      </c>
      <c r="G462" s="4" t="str">
        <f>IF(Mängud!F357="","",Mängud!F357)</f>
        <v>w.o.</v>
      </c>
    </row>
    <row r="463" spans="1:7" ht="12.75">
      <c r="A463" s="4">
        <v>557</v>
      </c>
      <c r="C463" s="4">
        <f>IF(D463="","",VLOOKUP(D463,Paigutus!$D:$F,3,FALSE))</f>
        <v>20</v>
      </c>
      <c r="D463" s="4" t="str">
        <f>IF(Mängud!E358="","",Mängud!E358)</f>
        <v>Väino Nüüd</v>
      </c>
      <c r="E463" s="4">
        <f>IF(F463="","",VLOOKUP(F463,Paigutus!$D$5:$F$100,3,FALSE))</f>
        <v>36</v>
      </c>
      <c r="F463" s="4" t="str">
        <f>IF(D463="","",IF(D463=Mängud!C358,Mängud!B358,Mängud!C358))</f>
        <v>Uno Ridal</v>
      </c>
      <c r="G463" s="4" t="str">
        <f>IF(Mängud!F358="","",Mängud!F358)</f>
        <v>3:0</v>
      </c>
    </row>
    <row r="464" spans="1:7" ht="12.75">
      <c r="A464" s="4">
        <v>558</v>
      </c>
      <c r="C464" s="4">
        <f>IF(D464="","",VLOOKUP(D464,Paigutus!$D:$F,3,FALSE))</f>
        <v>19</v>
      </c>
      <c r="D464" s="4" t="str">
        <f>IF(Mängud!E359="","",Mängud!E359)</f>
        <v>Jaanus Lokotar</v>
      </c>
      <c r="E464" s="4">
        <f>IF(F464="","",VLOOKUP(F464,Paigutus!$D$5:$F$100,3,FALSE))</f>
        <v>27</v>
      </c>
      <c r="F464" s="4" t="str">
        <f>IF(D464="","",IF(D464=Mängud!C359,Mängud!B359,Mängud!C359))</f>
        <v>Oliver Ollmann</v>
      </c>
      <c r="G464" s="4" t="str">
        <f>IF(Mängud!F359="","",Mängud!F359)</f>
        <v>3:0</v>
      </c>
    </row>
    <row r="465" spans="1:7" ht="12.75">
      <c r="A465" s="4">
        <v>559</v>
      </c>
      <c r="C465" s="4">
        <f>IF(D465="","",VLOOKUP(D465,Paigutus!$D:$F,3,FALSE))</f>
        <v>21</v>
      </c>
      <c r="D465" s="4" t="str">
        <f>IF(Mängud!E360="","",Mängud!E360)</f>
        <v>Mart Vaarpu</v>
      </c>
      <c r="E465" s="4">
        <f>IF(F465="","",VLOOKUP(F465,Paigutus!$D$5:$F$100,3,FALSE))</f>
        <v>37</v>
      </c>
      <c r="F465" s="4" t="str">
        <f>IF(D465="","",IF(D465=Mängud!C360,Mängud!B360,Mängud!C360))</f>
        <v>Heikki Sool</v>
      </c>
      <c r="G465" s="4" t="str">
        <f>IF(Mängud!F360="","",Mängud!F360)</f>
        <v>3:0</v>
      </c>
    </row>
    <row r="466" spans="1:7" ht="12.75">
      <c r="A466" s="4">
        <v>560</v>
      </c>
      <c r="C466" s="4">
        <f>IF(D466="","",VLOOKUP(D466,Paigutus!$D:$F,3,FALSE))</f>
        <v>15</v>
      </c>
      <c r="D466" s="4" t="str">
        <f>IF(Mängud!E361="","",Mängud!E361)</f>
        <v>Imre Korsen</v>
      </c>
      <c r="E466" s="4">
        <f>IF(F466="","",VLOOKUP(F466,Paigutus!$D$5:$F$100,3,FALSE))</f>
        <v>17</v>
      </c>
      <c r="F466" s="4" t="str">
        <f>IF(D466="","",IF(D466=Mängud!C361,Mängud!B361,Mängud!C361))</f>
        <v>Keit Reinsalu</v>
      </c>
      <c r="G466" s="4" t="str">
        <f>IF(Mängud!F361="","",Mängud!F361)</f>
        <v>3:2</v>
      </c>
    </row>
    <row r="467" spans="1:7" ht="12.75">
      <c r="A467" s="4">
        <v>561</v>
      </c>
      <c r="C467" s="4">
        <f>IF(D467="","",VLOOKUP(D467,Paigutus!$D:$F,3,FALSE))</f>
        <v>22</v>
      </c>
      <c r="D467" s="4" t="str">
        <f>IF(Mängud!E362="","",Mängud!E362)</f>
        <v>Lauri Ulla</v>
      </c>
      <c r="E467" s="4">
        <f>IF(F467="","",VLOOKUP(F467,Paigutus!$D$5:$F$100,3,FALSE))</f>
        <v>11</v>
      </c>
      <c r="F467" s="4" t="str">
        <f>IF(D467="","",IF(D467=Mängud!C362,Mängud!B362,Mängud!C362))</f>
        <v>Katrin-riina Hanson</v>
      </c>
      <c r="G467" s="4" t="str">
        <f>IF(Mängud!F362="","",Mängud!F362)</f>
        <v>w.o.</v>
      </c>
    </row>
    <row r="468" spans="1:7" ht="12.75">
      <c r="A468" s="4">
        <v>562</v>
      </c>
      <c r="C468" s="4">
        <f>IF(D468="","",VLOOKUP(D468,Paigutus!$D:$F,3,FALSE))</f>
        <v>12</v>
      </c>
      <c r="D468" s="4" t="str">
        <f>IF(Mängud!E363="","",Mängud!E363)</f>
        <v>Vladyslav Rybachok</v>
      </c>
      <c r="E468" s="4">
        <f>IF(F468="","",VLOOKUP(F468,Paigutus!$D$5:$F$100,3,FALSE))</f>
        <v>13</v>
      </c>
      <c r="F468" s="4" t="str">
        <f>IF(D468="","",IF(D468=Mängud!C363,Mängud!B363,Mängud!C363))</f>
        <v>Heino Kruusement</v>
      </c>
      <c r="G468" s="4" t="str">
        <f>IF(Mängud!F363="","",Mängud!F363)</f>
        <v>w.o.</v>
      </c>
    </row>
    <row r="469" spans="1:7" ht="12.75">
      <c r="A469" s="4">
        <v>563</v>
      </c>
      <c r="C469" s="4">
        <f>IF(D469="","",VLOOKUP(D469,Paigutus!$D:$F,3,FALSE))</f>
        <v>9</v>
      </c>
      <c r="D469" s="4" t="str">
        <f>IF(Mängud!E364="","",Mängud!E364)</f>
        <v>Aimar Välja</v>
      </c>
      <c r="E469" s="4">
        <f>IF(F469="","",VLOOKUP(F469,Paigutus!$D$5:$F$100,3,FALSE))</f>
        <v>8</v>
      </c>
      <c r="F469" s="4" t="str">
        <f>IF(D469="","",IF(D469=Mängud!C364,Mängud!B364,Mängud!C364))</f>
        <v>Kai Thornbech</v>
      </c>
      <c r="G469" s="4" t="str">
        <f>IF(Mängud!F364="","",Mängud!F364)</f>
        <v>w.o.</v>
      </c>
    </row>
    <row r="470" spans="1:7" ht="12.75">
      <c r="A470" s="4">
        <v>564</v>
      </c>
      <c r="C470" s="4">
        <f>IF(D470="","",VLOOKUP(D470,Paigutus!$D:$F,3,FALSE))</f>
        <v>10</v>
      </c>
      <c r="D470" s="4" t="str">
        <f>IF(Mängud!E365="","",Mängud!E365)</f>
        <v>Urmas Sinisalu</v>
      </c>
      <c r="E470" s="4">
        <f>IF(F470="","",VLOOKUP(F470,Paigutus!$D$5:$F$100,3,FALSE))</f>
        <v>14</v>
      </c>
      <c r="F470" s="4" t="str">
        <f>IF(D470="","",IF(D470=Mängud!C365,Mängud!B365,Mängud!C365))</f>
        <v>Veiko Ristissaar</v>
      </c>
      <c r="G470" s="4" t="str">
        <f>IF(Mängud!F365="","",Mängud!F365)</f>
        <v>3:1</v>
      </c>
    </row>
    <row r="471" spans="1:7" ht="12.75">
      <c r="A471" s="4">
        <v>565</v>
      </c>
      <c r="C471" s="4">
        <f>IF(D471="","",VLOOKUP(D471,Paigutus!$D:$F,3,FALSE))</f>
        <v>6</v>
      </c>
      <c r="D471" s="4" t="str">
        <f>IF(Mängud!E366="","",Mängud!E366)</f>
        <v>Andres Somer</v>
      </c>
      <c r="E471" s="4">
        <f>IF(F471="","",VLOOKUP(F471,Paigutus!$D$5:$F$100,3,FALSE))</f>
        <v>7</v>
      </c>
      <c r="F471" s="4" t="str">
        <f>IF(D471="","",IF(D471=Mängud!C366,Mängud!B366,Mängud!C366))</f>
        <v>Taavi Raidmets</v>
      </c>
      <c r="G471" s="4" t="str">
        <f>IF(Mängud!F366="","",Mängud!F366)</f>
        <v>3:0</v>
      </c>
    </row>
    <row r="472" spans="1:7" ht="12.75">
      <c r="A472" s="4">
        <v>566</v>
      </c>
      <c r="C472" s="4">
        <f>IF(D472="","",VLOOKUP(D472,Paigutus!$D:$F,3,FALSE))</f>
        <v>4</v>
      </c>
      <c r="D472" s="4" t="str">
        <f>IF(Mängud!E367="","",Mängud!E367)</f>
        <v>Allan Salla</v>
      </c>
      <c r="E472" s="4">
        <f>IF(F472="","",VLOOKUP(F472,Paigutus!$D$5:$F$100,3,FALSE))</f>
        <v>3</v>
      </c>
      <c r="F472" s="4" t="str">
        <f>IF(D472="","",IF(D472=Mängud!C367,Mängud!B367,Mängud!C367))</f>
        <v>Kuido Põder</v>
      </c>
      <c r="G472" s="4" t="str">
        <f>IF(Mängud!F367="","",Mängud!F367)</f>
        <v>3:2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/>
  <ignoredErrors>
    <ignoredError sqref="D108:D140 D141:D341 D342:D472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12"/>
  <sheetViews>
    <sheetView zoomScalePageLayoutView="0" workbookViewId="0" topLeftCell="A85">
      <selection activeCell="B54" sqref="B54:D54"/>
    </sheetView>
  </sheetViews>
  <sheetFormatPr defaultColWidth="7.7109375" defaultRowHeight="12.75"/>
  <cols>
    <col min="1" max="1" width="2.7109375" style="1" customWidth="1"/>
    <col min="2" max="3" width="5.7109375" style="1" customWidth="1"/>
    <col min="4" max="4" width="5.28125" style="1" customWidth="1"/>
    <col min="5" max="6" width="5.7109375" style="1" customWidth="1"/>
    <col min="7" max="7" width="4.8515625" style="1" customWidth="1"/>
    <col min="8" max="19" width="5.7109375" style="1" customWidth="1"/>
    <col min="20" max="20" width="7.7109375" style="5" customWidth="1"/>
    <col min="21" max="22" width="7.7109375" style="0" customWidth="1"/>
    <col min="23" max="16384" width="7.7109375" style="1" customWidth="1"/>
  </cols>
  <sheetData>
    <row r="1" spans="1:19" ht="14.25" customHeight="1">
      <c r="A1" s="114" t="s">
        <v>6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 t="s">
        <v>7</v>
      </c>
      <c r="Q1" s="116"/>
      <c r="R1" s="116"/>
      <c r="S1" s="116"/>
    </row>
    <row r="2" spans="1:19" ht="11.25" customHeight="1">
      <c r="A2" s="117" t="s">
        <v>8</v>
      </c>
      <c r="B2" s="117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">
        <v>9</v>
      </c>
      <c r="Q2" s="119"/>
      <c r="R2" s="119"/>
      <c r="S2" s="119"/>
    </row>
    <row r="3" spans="1:19" ht="11.25" customHeight="1">
      <c r="A3" s="6"/>
      <c r="B3" s="120"/>
      <c r="C3" s="120"/>
      <c r="D3" s="120"/>
      <c r="E3" s="7"/>
      <c r="F3" s="8"/>
      <c r="G3" s="7"/>
      <c r="H3" s="7"/>
      <c r="I3" s="7"/>
      <c r="J3" s="121"/>
      <c r="K3" s="121"/>
      <c r="L3" s="7"/>
      <c r="M3" s="7"/>
      <c r="N3" s="7"/>
      <c r="O3" s="9"/>
      <c r="P3" s="119"/>
      <c r="Q3" s="119"/>
      <c r="R3" s="119"/>
      <c r="S3" s="119"/>
    </row>
    <row r="4" spans="1:19" ht="11.25" customHeight="1">
      <c r="A4" s="113" t="s">
        <v>223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4:19" ht="12.75">
      <c r="D5" s="10">
        <v>1</v>
      </c>
      <c r="E5" s="107" t="str">
        <f>VLOOKUP(D5,Paigutus!$A$5:$F$100,4,FALSE)</f>
        <v>Liisi Vellner</v>
      </c>
      <c r="F5" s="107"/>
      <c r="G5" s="107"/>
      <c r="K5" s="112"/>
      <c r="L5" s="112"/>
      <c r="M5" s="112"/>
      <c r="N5" s="112"/>
      <c r="O5" s="11"/>
      <c r="P5" s="12"/>
      <c r="Q5" s="2"/>
      <c r="R5" s="112"/>
      <c r="S5" s="112"/>
    </row>
    <row r="6" spans="1:10" ht="12.75">
      <c r="A6" s="10">
        <v>64</v>
      </c>
      <c r="B6" s="107" t="str">
        <f>VLOOKUP(A6,Paigutus!$A$5:$F$100,4,FALSE)</f>
        <v>Joosep Hansar</v>
      </c>
      <c r="C6" s="107"/>
      <c r="D6" s="107"/>
      <c r="G6" s="13">
        <v>233</v>
      </c>
      <c r="H6" s="111" t="str">
        <f>IF(Mängud!E34="","",Mängud!E34)</f>
        <v>Liisi Vellner</v>
      </c>
      <c r="I6" s="111"/>
      <c r="J6" s="111"/>
    </row>
    <row r="7" spans="4:10" ht="12.75">
      <c r="D7" s="13">
        <v>201</v>
      </c>
      <c r="E7" s="106" t="str">
        <f>IF(Mängud!E2="","",Mängud!E2)</f>
        <v>Joosep Hansar</v>
      </c>
      <c r="F7" s="106"/>
      <c r="G7" s="106"/>
      <c r="H7" s="14"/>
      <c r="I7" s="15" t="str">
        <f>IF(Mängud!F34="","",Mängud!F34)</f>
        <v>3:0</v>
      </c>
      <c r="J7" s="13"/>
    </row>
    <row r="8" spans="1:13" ht="12.75">
      <c r="A8" s="10">
        <v>65</v>
      </c>
      <c r="B8" s="107" t="str">
        <f>VLOOKUP(A8,Paigutus!$A$5:$F$100,4,FALSE)</f>
        <v>Egle Hiius</v>
      </c>
      <c r="C8" s="107"/>
      <c r="D8" s="108"/>
      <c r="E8" s="14"/>
      <c r="F8" s="15" t="str">
        <f>IF(Mängud!F2="","",Mängud!F2)</f>
        <v>3:1</v>
      </c>
      <c r="J8" s="16">
        <v>297</v>
      </c>
      <c r="K8" s="111" t="str">
        <f>IF(Mängud!E98="","",Mängud!E98)</f>
        <v>Liisi Vellner</v>
      </c>
      <c r="L8" s="111"/>
      <c r="M8" s="111"/>
    </row>
    <row r="9" spans="4:13" ht="12.75">
      <c r="D9" s="10">
        <v>32</v>
      </c>
      <c r="E9" s="107" t="str">
        <f>VLOOKUP(D9,Paigutus!$A$5:$F$100,4,FALSE)</f>
        <v>Vootele Vaher</v>
      </c>
      <c r="F9" s="107"/>
      <c r="G9" s="107"/>
      <c r="J9" s="16"/>
      <c r="K9" s="14"/>
      <c r="L9" s="15" t="str">
        <f>IF(Mängud!F98="","",Mängud!F98)</f>
        <v>3:0</v>
      </c>
      <c r="M9" s="13"/>
    </row>
    <row r="10" spans="1:13" ht="12.75">
      <c r="A10" s="10">
        <v>33</v>
      </c>
      <c r="B10" s="107" t="str">
        <f>VLOOKUP(A10,Paigutus!$A$5:$F$100,4,FALSE)</f>
        <v>Ats Kallais</v>
      </c>
      <c r="C10" s="107"/>
      <c r="D10" s="107"/>
      <c r="G10" s="13">
        <v>234</v>
      </c>
      <c r="H10" s="106" t="str">
        <f>IF(Mängud!E35="","",Mängud!E35)</f>
        <v>Vootele Vaher</v>
      </c>
      <c r="I10" s="106"/>
      <c r="J10" s="106"/>
      <c r="M10" s="16"/>
    </row>
    <row r="11" spans="2:13" ht="12.75">
      <c r="B11" s="17"/>
      <c r="C11" s="17"/>
      <c r="D11" s="13">
        <v>202</v>
      </c>
      <c r="E11" s="106" t="str">
        <f>IF(Mängud!E3="","",Mängud!E3)</f>
        <v>Ats Kallais</v>
      </c>
      <c r="F11" s="106"/>
      <c r="G11" s="106"/>
      <c r="H11" s="14"/>
      <c r="I11" s="15" t="str">
        <f>IF(Mängud!F35="","",Mängud!F35)</f>
        <v>3:0</v>
      </c>
      <c r="M11" s="16"/>
    </row>
    <row r="12" spans="1:16" ht="12.75">
      <c r="A12" s="18">
        <v>96</v>
      </c>
      <c r="B12" s="107" t="str">
        <f>VLOOKUP(A12,Paigutus!$A$5:$F$100,4,FALSE)</f>
        <v>Bye Bye</v>
      </c>
      <c r="C12" s="107"/>
      <c r="D12" s="108"/>
      <c r="E12" s="14"/>
      <c r="F12" s="15" t="str">
        <f>IF(Mängud!F3="","",Mängud!F3)</f>
        <v>w.o.</v>
      </c>
      <c r="M12" s="16">
        <v>369</v>
      </c>
      <c r="N12" s="111" t="str">
        <f>IF(Mängud!E170="","",Mängud!E170)</f>
        <v>Liisi Vellner</v>
      </c>
      <c r="O12" s="111"/>
      <c r="P12" s="111"/>
    </row>
    <row r="13" spans="4:16" ht="12.75">
      <c r="D13" s="10">
        <v>17</v>
      </c>
      <c r="E13" s="107" t="str">
        <f>VLOOKUP(D13,Paigutus!$A$5:$F$100,4,FALSE)</f>
        <v>Keit Reinsalu</v>
      </c>
      <c r="F13" s="107"/>
      <c r="G13" s="107"/>
      <c r="M13" s="16"/>
      <c r="N13" s="14"/>
      <c r="O13" s="15" t="str">
        <f>IF(Mängud!F170="","",Mängud!F170)</f>
        <v>3:0</v>
      </c>
      <c r="P13" s="13"/>
    </row>
    <row r="14" spans="1:16" ht="12.75">
      <c r="A14" s="10">
        <v>48</v>
      </c>
      <c r="B14" s="107" t="str">
        <f>VLOOKUP(A14,Paigutus!$A$5:$F$100,4,FALSE)</f>
        <v>Tõnu Hansar</v>
      </c>
      <c r="C14" s="107"/>
      <c r="D14" s="107"/>
      <c r="G14" s="13">
        <v>235</v>
      </c>
      <c r="H14" s="111" t="str">
        <f>IF(Mängud!E36="","",Mängud!E36)</f>
        <v>Keit Reinsalu</v>
      </c>
      <c r="I14" s="111"/>
      <c r="J14" s="111"/>
      <c r="M14" s="16"/>
      <c r="P14" s="16"/>
    </row>
    <row r="15" spans="4:16" ht="12.75">
      <c r="D15" s="13">
        <v>203</v>
      </c>
      <c r="E15" s="106" t="str">
        <f>IF(Mängud!E4="","",Mängud!E4)</f>
        <v>Tõnu Hansar</v>
      </c>
      <c r="F15" s="106"/>
      <c r="G15" s="106"/>
      <c r="H15" s="14"/>
      <c r="I15" s="15" t="str">
        <f>IF(Mängud!F36="","",Mängud!F36)</f>
        <v>3:0</v>
      </c>
      <c r="J15" s="13"/>
      <c r="M15" s="16"/>
      <c r="P15" s="16"/>
    </row>
    <row r="16" spans="1:16" ht="12.75">
      <c r="A16" s="10">
        <v>81</v>
      </c>
      <c r="B16" s="107" t="str">
        <f>VLOOKUP(A16,Paigutus!$A$5:$F$100,4,FALSE)</f>
        <v>Sara Ponnin</v>
      </c>
      <c r="C16" s="107"/>
      <c r="D16" s="108"/>
      <c r="E16" s="14"/>
      <c r="F16" s="15" t="str">
        <f>IF(Mängud!F4="","",Mängud!F4)</f>
        <v>3:0</v>
      </c>
      <c r="J16" s="16">
        <v>298</v>
      </c>
      <c r="K16" s="106" t="str">
        <f>IF(Mängud!E99="","",Mängud!E99)</f>
        <v>Keit Reinsalu</v>
      </c>
      <c r="L16" s="106"/>
      <c r="M16" s="106"/>
      <c r="P16" s="16"/>
    </row>
    <row r="17" spans="4:16" ht="12.75">
      <c r="D17" s="10">
        <v>16</v>
      </c>
      <c r="E17" s="107" t="str">
        <f>VLOOKUP(D17,Paigutus!$A$5:$F$100,4,FALSE)</f>
        <v>Eduard Virkunen</v>
      </c>
      <c r="F17" s="107"/>
      <c r="G17" s="107"/>
      <c r="J17" s="16"/>
      <c r="K17" s="14"/>
      <c r="L17" s="15" t="str">
        <f>IF(Mängud!F99="","",Mängud!F99)</f>
        <v>3:1</v>
      </c>
      <c r="P17" s="16"/>
    </row>
    <row r="18" spans="1:18" ht="12.75">
      <c r="A18" s="10">
        <v>49</v>
      </c>
      <c r="B18" s="107" t="str">
        <f>VLOOKUP(A18,Paigutus!$A$5:$F$100,4,FALSE)</f>
        <v>Peeter Pill</v>
      </c>
      <c r="C18" s="107"/>
      <c r="D18" s="107"/>
      <c r="G18" s="13">
        <v>236</v>
      </c>
      <c r="H18" s="106" t="str">
        <f>IF(Mängud!E37="","",Mängud!E37)</f>
        <v>Eduard Virkunen</v>
      </c>
      <c r="I18" s="106"/>
      <c r="J18" s="106"/>
      <c r="P18" s="16"/>
      <c r="R18" s="19"/>
    </row>
    <row r="19" spans="4:16" ht="12.75">
      <c r="D19" s="13">
        <v>204</v>
      </c>
      <c r="E19" s="106" t="str">
        <f>IF(Mängud!E5="","",Mängud!E5)</f>
        <v>Peeter Pill</v>
      </c>
      <c r="F19" s="106"/>
      <c r="G19" s="106"/>
      <c r="H19" s="14"/>
      <c r="I19" s="15" t="str">
        <f>IF(Mängud!F37="","",Mängud!F37)</f>
        <v>3:0</v>
      </c>
      <c r="P19" s="16"/>
    </row>
    <row r="20" spans="1:19" ht="12.75">
      <c r="A20" s="10">
        <v>80</v>
      </c>
      <c r="B20" s="107" t="str">
        <f>VLOOKUP(A20,Paigutus!$A$5:$F$100,4,FALSE)</f>
        <v>Jako Lill</v>
      </c>
      <c r="C20" s="107"/>
      <c r="D20" s="108"/>
      <c r="E20" s="14"/>
      <c r="F20" s="15" t="str">
        <f>IF(Mängud!F5="","",Mängud!F5)</f>
        <v>3:0</v>
      </c>
      <c r="M20" s="19"/>
      <c r="P20" s="20">
        <v>425</v>
      </c>
      <c r="Q20" s="111" t="str">
        <f>IF(Mängud!E226="","",Mängud!E226)</f>
        <v>Liisi Vellner</v>
      </c>
      <c r="R20" s="111"/>
      <c r="S20" s="111"/>
    </row>
    <row r="21" spans="4:19" ht="12.75">
      <c r="D21" s="10">
        <v>9</v>
      </c>
      <c r="E21" s="107" t="str">
        <f>VLOOKUP(D21,Paigutus!$A$5:$F$100,4,FALSE)</f>
        <v>Aimar Välja</v>
      </c>
      <c r="F21" s="107"/>
      <c r="G21" s="107"/>
      <c r="P21" s="16"/>
      <c r="Q21" s="14"/>
      <c r="R21" s="15" t="str">
        <f>IF(Mängud!F226="","",Mängud!F226)</f>
        <v>3:0</v>
      </c>
      <c r="S21" s="19"/>
    </row>
    <row r="22" spans="1:19" ht="12.75">
      <c r="A22" s="10">
        <v>56</v>
      </c>
      <c r="B22" s="107" t="str">
        <f>VLOOKUP(A22,Paigutus!$A$5:$F$100,4,FALSE)</f>
        <v>Vesta Lissovenko</v>
      </c>
      <c r="C22" s="107"/>
      <c r="D22" s="107"/>
      <c r="G22" s="13">
        <v>237</v>
      </c>
      <c r="H22" s="111" t="str">
        <f>IF(Mängud!E38="","",Mängud!E38)</f>
        <v>Aimar Välja</v>
      </c>
      <c r="I22" s="111"/>
      <c r="J22" s="111"/>
      <c r="P22" s="16"/>
      <c r="S22" s="19"/>
    </row>
    <row r="23" spans="4:19" ht="12.75">
      <c r="D23" s="13">
        <v>205</v>
      </c>
      <c r="E23" s="106" t="str">
        <f>IF(Mängud!E6="","",Mängud!E6)</f>
        <v>Vesta Lissovenko</v>
      </c>
      <c r="F23" s="106"/>
      <c r="G23" s="106"/>
      <c r="H23" s="14"/>
      <c r="I23" s="15" t="str">
        <f>IF(Mängud!F38="","",Mängud!F38)</f>
        <v>3:0</v>
      </c>
      <c r="J23" s="13"/>
      <c r="P23" s="16"/>
      <c r="S23" s="19"/>
    </row>
    <row r="24" spans="1:19" ht="12.75">
      <c r="A24" s="10">
        <v>73</v>
      </c>
      <c r="B24" s="107" t="str">
        <f>VLOOKUP(A24,Paigutus!$A$5:$F$100,4,FALSE)</f>
        <v>Anna maria Hanson</v>
      </c>
      <c r="C24" s="107"/>
      <c r="D24" s="108"/>
      <c r="E24" s="14"/>
      <c r="F24" s="15" t="str">
        <f>IF(Mängud!F6="","",Mängud!F6)</f>
        <v>3:1</v>
      </c>
      <c r="J24" s="16">
        <v>299</v>
      </c>
      <c r="K24" s="111" t="str">
        <f>IF(Mängud!E100="","",Mängud!E100)</f>
        <v>Aimar Välja</v>
      </c>
      <c r="L24" s="111"/>
      <c r="M24" s="111"/>
      <c r="P24" s="16"/>
      <c r="S24" s="19"/>
    </row>
    <row r="25" spans="4:19" ht="12.75">
      <c r="D25" s="10">
        <v>24</v>
      </c>
      <c r="E25" s="107" t="str">
        <f>VLOOKUP(D25,Paigutus!$A$5:$F$100,4,FALSE)</f>
        <v>Kalle Kuuspalu</v>
      </c>
      <c r="F25" s="107"/>
      <c r="G25" s="107"/>
      <c r="J25" s="16"/>
      <c r="K25" s="14"/>
      <c r="L25" s="15" t="str">
        <f>IF(Mängud!F100="","",Mängud!F100)</f>
        <v>3:0</v>
      </c>
      <c r="M25" s="13"/>
      <c r="P25" s="16"/>
      <c r="S25" s="19"/>
    </row>
    <row r="26" spans="1:19" ht="12.75">
      <c r="A26" s="10">
        <v>41</v>
      </c>
      <c r="B26" s="107" t="str">
        <f>VLOOKUP(A26,Paigutus!$A$5:$F$100,4,FALSE)</f>
        <v>Arvi Merigan</v>
      </c>
      <c r="C26" s="107"/>
      <c r="D26" s="107"/>
      <c r="G26" s="13">
        <v>238</v>
      </c>
      <c r="H26" s="106" t="str">
        <f>IF(Mängud!E39="","",Mängud!E39)</f>
        <v>Kalle Kuuspalu</v>
      </c>
      <c r="I26" s="106"/>
      <c r="J26" s="106"/>
      <c r="M26" s="16"/>
      <c r="P26" s="16"/>
      <c r="S26" s="19"/>
    </row>
    <row r="27" spans="4:19" ht="12.75">
      <c r="D27" s="13">
        <v>206</v>
      </c>
      <c r="E27" s="106" t="str">
        <f>IF(Mängud!E7="","",Mängud!E7)</f>
        <v>Arvi Merigan</v>
      </c>
      <c r="F27" s="106"/>
      <c r="G27" s="106"/>
      <c r="H27" s="14"/>
      <c r="I27" s="15" t="str">
        <f>IF(Mängud!F39="","",Mängud!F39)</f>
        <v>3:0</v>
      </c>
      <c r="M27" s="16"/>
      <c r="P27" s="16"/>
      <c r="S27" s="19"/>
    </row>
    <row r="28" spans="1:19" ht="12.75">
      <c r="A28" s="10">
        <v>88</v>
      </c>
      <c r="B28" s="107" t="str">
        <f>VLOOKUP(A28,Paigutus!$A$5:$F$100,4,FALSE)</f>
        <v>Bye Bye</v>
      </c>
      <c r="C28" s="107"/>
      <c r="D28" s="108"/>
      <c r="E28" s="14"/>
      <c r="F28" s="15" t="str">
        <f>IF(Mängud!F7="","",Mängud!F7)</f>
        <v>w.o.</v>
      </c>
      <c r="M28" s="16">
        <v>370</v>
      </c>
      <c r="N28" s="106" t="str">
        <f>IF(Mängud!E171="","",Mängud!E171)</f>
        <v>Kai Thornbech</v>
      </c>
      <c r="O28" s="106"/>
      <c r="P28" s="106"/>
      <c r="S28" s="19"/>
    </row>
    <row r="29" spans="4:19" ht="12.75">
      <c r="D29" s="10">
        <v>25</v>
      </c>
      <c r="E29" s="107" t="str">
        <f>VLOOKUP(D29,Paigutus!$A$5:$F$100,4,FALSE)</f>
        <v>Ain Raid</v>
      </c>
      <c r="F29" s="107"/>
      <c r="G29" s="107"/>
      <c r="M29" s="16"/>
      <c r="N29" s="14"/>
      <c r="O29" s="15" t="str">
        <f>IF(Mängud!F171="","",Mängud!F171)</f>
        <v>3:2</v>
      </c>
      <c r="S29" s="19"/>
    </row>
    <row r="30" spans="1:19" ht="12.75">
      <c r="A30" s="10">
        <v>40</v>
      </c>
      <c r="B30" s="107" t="str">
        <f>VLOOKUP(A30,Paigutus!$A$5:$F$100,4,FALSE)</f>
        <v>Alex Rahuoja</v>
      </c>
      <c r="C30" s="107"/>
      <c r="D30" s="107"/>
      <c r="G30" s="13">
        <v>239</v>
      </c>
      <c r="H30" s="111" t="str">
        <f>IF(Mängud!E40="","",Mängud!E40)</f>
        <v>Ain Raid</v>
      </c>
      <c r="I30" s="111"/>
      <c r="J30" s="111"/>
      <c r="M30" s="16"/>
      <c r="S30" s="19"/>
    </row>
    <row r="31" spans="4:19" ht="12.75">
      <c r="D31" s="13">
        <v>207</v>
      </c>
      <c r="E31" s="106" t="str">
        <f>IF(Mängud!E8="","",Mängud!E8)</f>
        <v>Alex Rahuoja</v>
      </c>
      <c r="F31" s="106"/>
      <c r="G31" s="106"/>
      <c r="H31" s="14"/>
      <c r="I31" s="15" t="str">
        <f>IF(Mängud!F40="","",Mängud!F40)</f>
        <v>3:1</v>
      </c>
      <c r="J31" s="13"/>
      <c r="M31" s="16"/>
      <c r="S31" s="19"/>
    </row>
    <row r="32" spans="1:19" ht="12.75">
      <c r="A32" s="10">
        <v>89</v>
      </c>
      <c r="B32" s="107" t="str">
        <f>VLOOKUP(A32,Paigutus!$A$5:$F$100,4,FALSE)</f>
        <v>Bye Bye</v>
      </c>
      <c r="C32" s="107"/>
      <c r="D32" s="108"/>
      <c r="E32" s="14"/>
      <c r="F32" s="15" t="str">
        <f>IF(Mängud!F8="","",Mängud!F8)</f>
        <v>w.o.</v>
      </c>
      <c r="J32" s="16">
        <v>300</v>
      </c>
      <c r="K32" s="106" t="str">
        <f>IF(Mängud!E101="","",Mängud!E101)</f>
        <v>Kai Thornbech</v>
      </c>
      <c r="L32" s="106"/>
      <c r="M32" s="106"/>
      <c r="S32" s="19"/>
    </row>
    <row r="33" spans="4:19" ht="12.75">
      <c r="D33" s="10">
        <v>8</v>
      </c>
      <c r="E33" s="107" t="str">
        <f>VLOOKUP(D33,Paigutus!$A$5:$F$100,4,FALSE)</f>
        <v>Kai Thornbech</v>
      </c>
      <c r="F33" s="107"/>
      <c r="G33" s="107"/>
      <c r="J33" s="16"/>
      <c r="K33" s="14"/>
      <c r="L33" s="15" t="str">
        <f>IF(Mängud!F101="","",Mängud!F101)</f>
        <v>3:0</v>
      </c>
      <c r="P33" s="105" t="s">
        <v>10</v>
      </c>
      <c r="Q33" s="105"/>
      <c r="R33" s="105"/>
      <c r="S33" s="19"/>
    </row>
    <row r="34" spans="1:19" ht="12.75">
      <c r="A34" s="10">
        <v>57</v>
      </c>
      <c r="B34" s="107" t="str">
        <f>VLOOKUP(A34,Paigutus!$A$5:$F$100,4,FALSE)</f>
        <v>Oleg Gussarov</v>
      </c>
      <c r="C34" s="107"/>
      <c r="D34" s="107"/>
      <c r="G34" s="13">
        <v>240</v>
      </c>
      <c r="H34" s="106" t="str">
        <f>IF(Mängud!E41="","",Mängud!E41)</f>
        <v>Kai Thornbech</v>
      </c>
      <c r="I34" s="106"/>
      <c r="J34" s="106"/>
      <c r="M34" s="21">
        <v>425</v>
      </c>
      <c r="N34" s="104" t="str">
        <f>Q20</f>
        <v>Liisi Vellner</v>
      </c>
      <c r="O34" s="104"/>
      <c r="P34" s="104"/>
      <c r="Q34" s="21"/>
      <c r="R34" s="21"/>
      <c r="S34" s="22"/>
    </row>
    <row r="35" spans="4:19" ht="12.75">
      <c r="D35" s="13">
        <v>208</v>
      </c>
      <c r="E35" s="106" t="str">
        <f>IF(Mängud!E9="","",Mängud!E9)</f>
        <v>Oleg Gussarov</v>
      </c>
      <c r="F35" s="106"/>
      <c r="G35" s="106"/>
      <c r="H35" s="14"/>
      <c r="I35" s="15" t="str">
        <f>IF(Mängud!F41="","",Mängud!F41)</f>
        <v>3:0</v>
      </c>
      <c r="M35" s="21"/>
      <c r="N35" s="23"/>
      <c r="O35" s="23"/>
      <c r="P35" s="24">
        <v>477</v>
      </c>
      <c r="Q35" s="104" t="str">
        <f>IF(Mängud!E278="","",Mängud!E278)</f>
        <v>Liisi Vellner</v>
      </c>
      <c r="R35" s="104"/>
      <c r="S35" s="104"/>
    </row>
    <row r="36" spans="1:19" ht="12.75">
      <c r="A36" s="10">
        <v>72</v>
      </c>
      <c r="B36" s="107" t="str">
        <f>VLOOKUP(A36,Paigutus!$A$5:$F$100,4,FALSE)</f>
        <v>Anneli Mälksoo</v>
      </c>
      <c r="C36" s="107"/>
      <c r="D36" s="108"/>
      <c r="E36" s="14"/>
      <c r="F36" s="15" t="str">
        <f>IF(Mängud!F9="","",Mängud!F9)</f>
        <v>3:0</v>
      </c>
      <c r="M36" s="21">
        <v>426</v>
      </c>
      <c r="N36" s="110" t="str">
        <f>Q52</f>
        <v>Allan Salla</v>
      </c>
      <c r="O36" s="110"/>
      <c r="P36" s="110"/>
      <c r="Q36" s="21"/>
      <c r="R36" s="25" t="str">
        <f>IF(Mängud!F278="","",Mängud!F278)</f>
        <v>3:0</v>
      </c>
      <c r="S36" s="22"/>
    </row>
    <row r="37" spans="4:19" ht="12.75">
      <c r="D37" s="10">
        <v>5</v>
      </c>
      <c r="E37" s="107" t="str">
        <f>VLOOKUP(D37,Paigutus!$A$5:$F$100,4,FALSE)</f>
        <v>Timo Teras</v>
      </c>
      <c r="F37" s="107"/>
      <c r="G37" s="107"/>
      <c r="Q37" s="14"/>
      <c r="R37" s="15"/>
      <c r="S37" s="19"/>
    </row>
    <row r="38" spans="1:19" ht="12.75">
      <c r="A38" s="10">
        <v>60</v>
      </c>
      <c r="B38" s="107" t="str">
        <f>VLOOKUP(A38,Paigutus!$A$5:$F$100,4,FALSE)</f>
        <v>Raivo Roots</v>
      </c>
      <c r="C38" s="107"/>
      <c r="D38" s="107"/>
      <c r="G38" s="13">
        <v>241</v>
      </c>
      <c r="H38" s="111" t="str">
        <f>IF(Mängud!E42="","",Mängud!E42)</f>
        <v>Timo Teras</v>
      </c>
      <c r="I38" s="111"/>
      <c r="J38" s="111"/>
      <c r="S38" s="19"/>
    </row>
    <row r="39" spans="4:19" ht="12.75">
      <c r="D39" s="13">
        <v>209</v>
      </c>
      <c r="E39" s="106" t="str">
        <f>IF(Mängud!E10="","",Mängud!E10)</f>
        <v>Aleks Vaarpu</v>
      </c>
      <c r="F39" s="106"/>
      <c r="G39" s="106"/>
      <c r="H39" s="14"/>
      <c r="I39" s="15" t="str">
        <f>IF(Mängud!F42="","",Mängud!F42)</f>
        <v>3:1</v>
      </c>
      <c r="J39" s="13"/>
      <c r="S39" s="19"/>
    </row>
    <row r="40" spans="1:19" ht="12.75">
      <c r="A40" s="10">
        <v>69</v>
      </c>
      <c r="B40" s="107" t="str">
        <f>VLOOKUP(A40,Paigutus!$A$5:$F$100,4,FALSE)</f>
        <v>Aleks Vaarpu</v>
      </c>
      <c r="C40" s="107"/>
      <c r="D40" s="108"/>
      <c r="E40" s="14"/>
      <c r="F40" s="15" t="str">
        <f>IF(Mängud!F10="","",Mängud!F10)</f>
        <v>3:2</v>
      </c>
      <c r="J40" s="16">
        <v>301</v>
      </c>
      <c r="K40" s="111" t="str">
        <f>IF(Mängud!E102="","",Mängud!E102)</f>
        <v>Timo Teras</v>
      </c>
      <c r="L40" s="111"/>
      <c r="M40" s="111"/>
      <c r="S40" s="19"/>
    </row>
    <row r="41" spans="4:19" ht="12.75">
      <c r="D41" s="10">
        <v>28</v>
      </c>
      <c r="E41" s="107" t="str">
        <f>VLOOKUP(D41,Paigutus!$A$5:$F$100,4,FALSE)</f>
        <v>Andres Lampe</v>
      </c>
      <c r="F41" s="107"/>
      <c r="G41" s="107"/>
      <c r="J41" s="16"/>
      <c r="K41" s="14"/>
      <c r="L41" s="15" t="str">
        <f>IF(Mängud!F102="","",Mängud!F102)</f>
        <v>3:0</v>
      </c>
      <c r="M41" s="13"/>
      <c r="S41" s="19"/>
    </row>
    <row r="42" spans="1:19" ht="12.75">
      <c r="A42" s="10">
        <v>37</v>
      </c>
      <c r="B42" s="107" t="str">
        <f>VLOOKUP(A42,Paigutus!$A$5:$F$100,4,FALSE)</f>
        <v>Heikki Sool</v>
      </c>
      <c r="C42" s="107"/>
      <c r="D42" s="107"/>
      <c r="G42" s="13">
        <v>242</v>
      </c>
      <c r="H42" s="106" t="str">
        <f>IF(Mängud!E43="","",Mängud!E43)</f>
        <v>Andres Lampe</v>
      </c>
      <c r="I42" s="106"/>
      <c r="J42" s="106"/>
      <c r="M42" s="16"/>
      <c r="S42" s="19"/>
    </row>
    <row r="43" spans="1:19" ht="12.75">
      <c r="A43" s="26"/>
      <c r="D43" s="13">
        <v>210</v>
      </c>
      <c r="E43" s="106" t="str">
        <f>IF(Mängud!E11="","",Mängud!E11)</f>
        <v>Heikki Sool</v>
      </c>
      <c r="F43" s="106"/>
      <c r="G43" s="106"/>
      <c r="H43" s="14"/>
      <c r="I43" s="15" t="str">
        <f>IF(Mängud!F43="","",Mängud!F43)</f>
        <v>3:0</v>
      </c>
      <c r="M43" s="16"/>
      <c r="S43" s="19"/>
    </row>
    <row r="44" spans="1:19" ht="12.75">
      <c r="A44" s="10">
        <v>92</v>
      </c>
      <c r="B44" s="107" t="str">
        <f>VLOOKUP(A44,Paigutus!$A$5:$F$100,4,FALSE)</f>
        <v>Bye Bye</v>
      </c>
      <c r="C44" s="107"/>
      <c r="D44" s="108"/>
      <c r="E44" s="14"/>
      <c r="F44" s="15" t="str">
        <f>IF(Mängud!F11="","",Mängud!F11)</f>
        <v>w.o.</v>
      </c>
      <c r="M44" s="16">
        <v>371</v>
      </c>
      <c r="N44" s="111" t="str">
        <f>IF(Mängud!E172="","",Mängud!E172)</f>
        <v>Vladyslav Rybachok</v>
      </c>
      <c r="O44" s="111"/>
      <c r="P44" s="111"/>
      <c r="S44" s="19"/>
    </row>
    <row r="45" spans="4:19" ht="12.75">
      <c r="D45" s="10">
        <v>21</v>
      </c>
      <c r="E45" s="107" t="str">
        <f>VLOOKUP(D45,Paigutus!$A$5:$F$100,4,FALSE)</f>
        <v>Mart Vaarpu</v>
      </c>
      <c r="F45" s="107"/>
      <c r="G45" s="107"/>
      <c r="M45" s="16"/>
      <c r="N45" s="14"/>
      <c r="O45" s="15" t="str">
        <f>IF(Mängud!F172="","",Mängud!F172)</f>
        <v>3:2</v>
      </c>
      <c r="P45" s="13"/>
      <c r="S45" s="19"/>
    </row>
    <row r="46" spans="1:19" ht="12.75">
      <c r="A46" s="10">
        <v>44</v>
      </c>
      <c r="B46" s="107" t="str">
        <f>VLOOKUP(A46,Paigutus!$A$5:$F$100,4,FALSE)</f>
        <v>Veljo Mõek</v>
      </c>
      <c r="C46" s="107"/>
      <c r="D46" s="107"/>
      <c r="G46" s="13">
        <v>243</v>
      </c>
      <c r="H46" s="111" t="str">
        <f>IF(Mängud!E44="","",Mängud!E44)</f>
        <v>Mart Vaarpu</v>
      </c>
      <c r="I46" s="111"/>
      <c r="J46" s="111"/>
      <c r="M46" s="16"/>
      <c r="P46" s="16"/>
      <c r="S46" s="19"/>
    </row>
    <row r="47" spans="4:19" ht="12.75">
      <c r="D47" s="13">
        <v>211</v>
      </c>
      <c r="E47" s="106" t="str">
        <f>IF(Mängud!E12="","",Mängud!E12)</f>
        <v>Veljo Mõek</v>
      </c>
      <c r="F47" s="106"/>
      <c r="G47" s="106"/>
      <c r="H47" s="14"/>
      <c r="I47" s="15" t="str">
        <f>IF(Mängud!F44="","",Mängud!F44)</f>
        <v>3:1</v>
      </c>
      <c r="J47" s="13"/>
      <c r="M47" s="16"/>
      <c r="P47" s="16"/>
      <c r="S47" s="19"/>
    </row>
    <row r="48" spans="1:19" ht="12.75">
      <c r="A48" s="10">
        <v>85</v>
      </c>
      <c r="B48" s="107" t="str">
        <f>VLOOKUP(A48,Paigutus!$A$5:$F$100,4,FALSE)</f>
        <v>Bye Bye</v>
      </c>
      <c r="C48" s="107"/>
      <c r="D48" s="108"/>
      <c r="E48" s="14"/>
      <c r="F48" s="15" t="str">
        <f>IF(Mängud!F12="","",Mängud!F12)</f>
        <v>w.o.</v>
      </c>
      <c r="J48" s="16">
        <v>302</v>
      </c>
      <c r="K48" s="106" t="str">
        <f>IF(Mängud!E103="","",Mängud!E103)</f>
        <v>Vladyslav Rybachok</v>
      </c>
      <c r="L48" s="106"/>
      <c r="M48" s="106"/>
      <c r="P48" s="16"/>
      <c r="S48" s="19"/>
    </row>
    <row r="49" spans="4:19" ht="12.75">
      <c r="D49" s="10">
        <v>12</v>
      </c>
      <c r="E49" s="107" t="str">
        <f>VLOOKUP(D49,Paigutus!$A$5:$F$100,4,FALSE)</f>
        <v>Vladyslav Rybachok</v>
      </c>
      <c r="F49" s="107"/>
      <c r="G49" s="107"/>
      <c r="J49" s="16"/>
      <c r="K49" s="14"/>
      <c r="L49" s="15" t="str">
        <f>IF(Mängud!F103="","",Mängud!F103)</f>
        <v>3:0</v>
      </c>
      <c r="P49" s="16"/>
      <c r="S49" s="19"/>
    </row>
    <row r="50" spans="1:19" ht="12.75">
      <c r="A50" s="10">
        <v>53</v>
      </c>
      <c r="B50" s="107" t="str">
        <f>VLOOKUP(A50,Paigutus!$A$5:$F$100,4,FALSE)</f>
        <v>Aili Kuldkepp</v>
      </c>
      <c r="C50" s="107"/>
      <c r="D50" s="107"/>
      <c r="G50" s="13">
        <v>244</v>
      </c>
      <c r="H50" s="106" t="str">
        <f>IF(Mängud!E45="","",Mängud!E45)</f>
        <v>Vladyslav Rybachok</v>
      </c>
      <c r="I50" s="106"/>
      <c r="J50" s="106"/>
      <c r="P50" s="16"/>
      <c r="S50" s="19"/>
    </row>
    <row r="51" spans="4:19" ht="12.75">
      <c r="D51" s="13">
        <v>212</v>
      </c>
      <c r="E51" s="106" t="str">
        <f>IF(Mängud!E13="","",Mängud!E13)</f>
        <v>Aili Kuldkepp</v>
      </c>
      <c r="F51" s="106"/>
      <c r="G51" s="106"/>
      <c r="H51" s="14"/>
      <c r="I51" s="15" t="str">
        <f>IF(Mängud!F45="","",Mängud!F45)</f>
        <v>3:0</v>
      </c>
      <c r="P51" s="16"/>
      <c r="S51" s="19"/>
    </row>
    <row r="52" spans="1:19" ht="12.75">
      <c r="A52" s="10">
        <v>76</v>
      </c>
      <c r="B52" s="107" t="str">
        <f>VLOOKUP(A52,Paigutus!$A$5:$F$100,4,FALSE)</f>
        <v>Raul Taevas</v>
      </c>
      <c r="C52" s="107"/>
      <c r="D52" s="108"/>
      <c r="E52" s="14"/>
      <c r="F52" s="15" t="str">
        <f>IF(Mängud!F13="","",Mängud!F13)</f>
        <v>3:1</v>
      </c>
      <c r="M52" s="19"/>
      <c r="P52" s="20">
        <v>426</v>
      </c>
      <c r="Q52" s="111" t="str">
        <f>IF(Mängud!E227="","",Mängud!E227)</f>
        <v>Allan Salla</v>
      </c>
      <c r="R52" s="111"/>
      <c r="S52" s="111"/>
    </row>
    <row r="53" spans="4:18" ht="12.75">
      <c r="D53" s="10">
        <v>13</v>
      </c>
      <c r="E53" s="107" t="str">
        <f>VLOOKUP(D53,Paigutus!$A$5:$F$100,4,FALSE)</f>
        <v>Heino Kruusement</v>
      </c>
      <c r="F53" s="107"/>
      <c r="G53" s="107"/>
      <c r="P53" s="16"/>
      <c r="Q53" s="14"/>
      <c r="R53" s="15" t="str">
        <f>IF(Mängud!F227="","",Mängud!F227)</f>
        <v>3:1</v>
      </c>
    </row>
    <row r="54" spans="1:16" ht="12.75">
      <c r="A54" s="10">
        <v>52</v>
      </c>
      <c r="B54" s="107" t="str">
        <f>VLOOKUP(A54,Paigutus!$A$5:$F$100,4,FALSE)</f>
        <v>Mati Türk</v>
      </c>
      <c r="C54" s="107"/>
      <c r="D54" s="107"/>
      <c r="G54" s="13">
        <v>245</v>
      </c>
      <c r="H54" s="111" t="str">
        <f>IF(Mängud!E46="","",Mängud!E46)</f>
        <v>Heino Kruusement</v>
      </c>
      <c r="I54" s="111"/>
      <c r="J54" s="111"/>
      <c r="P54" s="16"/>
    </row>
    <row r="55" spans="4:16" ht="12.75">
      <c r="D55" s="13">
        <v>213</v>
      </c>
      <c r="E55" s="106" t="str">
        <f>IF(Mängud!E14="","",Mängud!E14)</f>
        <v>Mati Türk</v>
      </c>
      <c r="F55" s="106"/>
      <c r="G55" s="106"/>
      <c r="H55" s="14"/>
      <c r="I55" s="15" t="str">
        <f>IF(Mängud!F46="","",Mängud!F46)</f>
        <v>3:0</v>
      </c>
      <c r="J55" s="13"/>
      <c r="P55" s="16"/>
    </row>
    <row r="56" spans="1:16" ht="12.75">
      <c r="A56" s="10">
        <v>77</v>
      </c>
      <c r="B56" s="107" t="str">
        <f>VLOOKUP(A56,Paigutus!$A$5:$F$100,4,FALSE)</f>
        <v>Rene Vinnal</v>
      </c>
      <c r="C56" s="107"/>
      <c r="D56" s="108"/>
      <c r="E56" s="14"/>
      <c r="F56" s="15" t="str">
        <f>IF(Mängud!F14="","",Mängud!F14)</f>
        <v>3:0</v>
      </c>
      <c r="J56" s="16">
        <v>303</v>
      </c>
      <c r="K56" s="111" t="str">
        <f>IF(Mängud!E104="","",Mängud!E104)</f>
        <v>Heino Kruusement</v>
      </c>
      <c r="L56" s="111"/>
      <c r="M56" s="111"/>
      <c r="P56" s="16"/>
    </row>
    <row r="57" spans="4:16" ht="12.75">
      <c r="D57" s="10">
        <v>20</v>
      </c>
      <c r="E57" s="107" t="str">
        <f>VLOOKUP(D57,Paigutus!$A$5:$F$100,4,FALSE)</f>
        <v>Väino Nüüd</v>
      </c>
      <c r="F57" s="107"/>
      <c r="G57" s="107"/>
      <c r="J57" s="16"/>
      <c r="K57" s="14"/>
      <c r="L57" s="15" t="str">
        <f>IF(Mängud!F104="","",Mängud!F104)</f>
        <v>3:0</v>
      </c>
      <c r="M57" s="13"/>
      <c r="P57" s="16"/>
    </row>
    <row r="58" spans="1:18" ht="12.75">
      <c r="A58" s="10">
        <v>45</v>
      </c>
      <c r="B58" s="107" t="str">
        <f>VLOOKUP(A58,Paigutus!$A$5:$F$100,4,FALSE)</f>
        <v>Raino Rosin</v>
      </c>
      <c r="C58" s="107"/>
      <c r="D58" s="107"/>
      <c r="G58" s="13">
        <v>246</v>
      </c>
      <c r="H58" s="106" t="str">
        <f>IF(Mängud!E47="","",Mängud!E47)</f>
        <v>Väino Nüüd</v>
      </c>
      <c r="I58" s="106"/>
      <c r="J58" s="106"/>
      <c r="M58" s="16"/>
      <c r="P58" s="16"/>
      <c r="R58" s="14"/>
    </row>
    <row r="59" spans="4:16" ht="12.75">
      <c r="D59" s="13">
        <v>214</v>
      </c>
      <c r="E59" s="106" t="str">
        <f>IF(Mängud!E15="","",Mängud!E15)</f>
        <v>Raino Rosin</v>
      </c>
      <c r="F59" s="106"/>
      <c r="G59" s="106"/>
      <c r="H59" s="14"/>
      <c r="I59" s="15" t="str">
        <f>IF(Mängud!F47="","",Mängud!F47)</f>
        <v>3:0</v>
      </c>
      <c r="M59" s="16"/>
      <c r="P59" s="16"/>
    </row>
    <row r="60" spans="1:16" ht="12.75">
      <c r="A60" s="10">
        <v>84</v>
      </c>
      <c r="B60" s="107" t="str">
        <f>VLOOKUP(A60,Paigutus!$A$5:$F$100,4,FALSE)</f>
        <v>Bye Bye</v>
      </c>
      <c r="C60" s="107"/>
      <c r="D60" s="108"/>
      <c r="E60" s="14"/>
      <c r="F60" s="15" t="str">
        <f>IF(Mängud!F15="","",Mängud!F15)</f>
        <v>w.o.</v>
      </c>
      <c r="M60" s="16">
        <v>372</v>
      </c>
      <c r="N60" s="106" t="str">
        <f>IF(Mängud!E173="","",Mängud!E173)</f>
        <v>Allan Salla</v>
      </c>
      <c r="O60" s="106"/>
      <c r="P60" s="106"/>
    </row>
    <row r="61" spans="4:15" ht="12.75">
      <c r="D61" s="10">
        <v>29</v>
      </c>
      <c r="E61" s="107" t="str">
        <f>VLOOKUP(D61,Paigutus!$A$5:$F$100,4,FALSE)</f>
        <v>Alvar Oviir</v>
      </c>
      <c r="F61" s="107"/>
      <c r="G61" s="107"/>
      <c r="M61" s="16"/>
      <c r="N61" s="14"/>
      <c r="O61" s="15" t="str">
        <f>IF(Mängud!F173="","",Mängud!F173)</f>
        <v>3:0</v>
      </c>
    </row>
    <row r="62" spans="1:13" ht="12.75">
      <c r="A62" s="10">
        <v>36</v>
      </c>
      <c r="B62" s="107" t="str">
        <f>VLOOKUP(A62,Paigutus!$A$5:$F$100,4,FALSE)</f>
        <v>Uno Ridal</v>
      </c>
      <c r="C62" s="107"/>
      <c r="D62" s="107"/>
      <c r="G62" s="13">
        <v>247</v>
      </c>
      <c r="H62" s="111" t="str">
        <f>IF(Mängud!E48="","",Mängud!E48)</f>
        <v>Alvar Oviir</v>
      </c>
      <c r="I62" s="111"/>
      <c r="J62" s="111"/>
      <c r="M62" s="16"/>
    </row>
    <row r="63" spans="4:13" ht="12.75">
      <c r="D63" s="13">
        <v>215</v>
      </c>
      <c r="E63" s="106" t="str">
        <f>IF(Mängud!E16="","",Mängud!E16)</f>
        <v>Uno Ridal</v>
      </c>
      <c r="F63" s="106"/>
      <c r="G63" s="106"/>
      <c r="I63" s="15" t="str">
        <f>IF(Mängud!F48="","",Mängud!F48)</f>
        <v>3:1</v>
      </c>
      <c r="J63" s="13"/>
      <c r="M63" s="16"/>
    </row>
    <row r="64" spans="1:13" ht="12.75">
      <c r="A64" s="10">
        <v>93</v>
      </c>
      <c r="B64" s="107" t="str">
        <f>VLOOKUP(A64,Paigutus!$A$5:$F$100,4,FALSE)</f>
        <v>Bye Bye</v>
      </c>
      <c r="C64" s="107"/>
      <c r="D64" s="108"/>
      <c r="E64" s="14"/>
      <c r="F64" s="15" t="str">
        <f>IF(Mängud!F16="","",Mängud!F16)</f>
        <v>w.o.</v>
      </c>
      <c r="J64" s="16">
        <v>304</v>
      </c>
      <c r="K64" s="106" t="str">
        <f>IF(Mängud!E105="","",Mängud!E105)</f>
        <v>Allan Salla</v>
      </c>
      <c r="L64" s="106"/>
      <c r="M64" s="106"/>
    </row>
    <row r="65" spans="4:12" ht="12.75">
      <c r="D65" s="10">
        <v>4</v>
      </c>
      <c r="E65" s="107" t="str">
        <f>VLOOKUP(D65,Paigutus!$A$5:$F$100,4,FALSE)</f>
        <v>Allan Salla</v>
      </c>
      <c r="F65" s="107"/>
      <c r="G65" s="107"/>
      <c r="J65" s="16"/>
      <c r="K65" s="14"/>
      <c r="L65" s="15" t="str">
        <f>IF(Mängud!F105="","",Mängud!F105)</f>
        <v>3:0</v>
      </c>
    </row>
    <row r="66" spans="1:19" ht="12.75">
      <c r="A66" s="10">
        <v>61</v>
      </c>
      <c r="B66" s="107" t="str">
        <f>VLOOKUP(A66,Paigutus!$A$5:$F$100,4,FALSE)</f>
        <v>Anatoli Zapunov</v>
      </c>
      <c r="C66" s="107"/>
      <c r="D66" s="107"/>
      <c r="G66" s="13">
        <v>248</v>
      </c>
      <c r="H66" s="106" t="str">
        <f>IF(Mängud!E49="","",Mängud!E49)</f>
        <v>Allan Salla</v>
      </c>
      <c r="I66" s="106"/>
      <c r="J66" s="106"/>
      <c r="P66" s="10"/>
      <c r="Q66"/>
      <c r="R66"/>
      <c r="S66"/>
    </row>
    <row r="67" spans="4:9" ht="12.75">
      <c r="D67" s="13">
        <v>216</v>
      </c>
      <c r="E67" s="106" t="str">
        <f>IF(Mängud!E17="","",Mängud!E17)</f>
        <v>Urmas Vender</v>
      </c>
      <c r="F67" s="106"/>
      <c r="G67" s="106"/>
      <c r="H67" s="14"/>
      <c r="I67" s="15" t="str">
        <f>IF(Mängud!F49="","",Mängud!F49)</f>
        <v>3:0</v>
      </c>
    </row>
    <row r="68" spans="1:6" ht="11.25" customHeight="1">
      <c r="A68" s="10">
        <v>68</v>
      </c>
      <c r="B68" s="107" t="str">
        <f>VLOOKUP(A68,Paigutus!$A$5:$F$100,4,FALSE)</f>
        <v>Urmas Vender</v>
      </c>
      <c r="C68" s="107"/>
      <c r="D68" s="108"/>
      <c r="E68" s="14"/>
      <c r="F68" s="15" t="str">
        <f>IF(Mängud!F17="","",Mängud!F17)</f>
        <v>3:1</v>
      </c>
    </row>
    <row r="69" spans="1:6" ht="11.25" customHeight="1">
      <c r="A69" s="10"/>
      <c r="B69" s="27"/>
      <c r="C69" s="27"/>
      <c r="D69" s="27"/>
      <c r="E69" s="14"/>
      <c r="F69" s="15"/>
    </row>
    <row r="70" spans="4:14" ht="12.75">
      <c r="D70" s="10">
        <v>3</v>
      </c>
      <c r="E70" s="107" t="str">
        <f>VLOOKUP(D70,Paigutus!$A$5:$F$100,4,FALSE)</f>
        <v>Kuido Põder</v>
      </c>
      <c r="F70" s="107"/>
      <c r="G70" s="107"/>
      <c r="K70" s="112"/>
      <c r="L70" s="112"/>
      <c r="M70" s="112"/>
      <c r="N70" s="112"/>
    </row>
    <row r="71" spans="1:10" ht="12.75">
      <c r="A71" s="10">
        <v>62</v>
      </c>
      <c r="B71" s="107" t="str">
        <f>VLOOKUP(A71,Paigutus!$A$5:$F$100,4,FALSE)</f>
        <v>Tarmo All</v>
      </c>
      <c r="C71" s="107"/>
      <c r="D71" s="107"/>
      <c r="E71" s="17"/>
      <c r="G71" s="13">
        <v>249</v>
      </c>
      <c r="H71" s="111" t="str">
        <f>IF(Mängud!E50="","",Mängud!E50)</f>
        <v>Kuido Põder</v>
      </c>
      <c r="I71" s="111"/>
      <c r="J71" s="111"/>
    </row>
    <row r="72" spans="4:10" ht="12.75">
      <c r="D72" s="13">
        <v>217</v>
      </c>
      <c r="E72" s="106" t="str">
        <f>IF(Mängud!E18="","",Mängud!E18)</f>
        <v>Kestutis Aleknavicius</v>
      </c>
      <c r="F72" s="106"/>
      <c r="G72" s="106"/>
      <c r="H72" s="14"/>
      <c r="I72" s="15" t="str">
        <f>IF(Mängud!F50="","",Mängud!F50)</f>
        <v>3:0</v>
      </c>
      <c r="J72" s="13"/>
    </row>
    <row r="73" spans="1:13" ht="12.75">
      <c r="A73" s="10">
        <v>67</v>
      </c>
      <c r="B73" s="107" t="str">
        <f>VLOOKUP(A73,Paigutus!$A$5:$F$100,4,FALSE)</f>
        <v>Kestutis Aleknavicius</v>
      </c>
      <c r="C73" s="107"/>
      <c r="D73" s="108"/>
      <c r="E73" s="14"/>
      <c r="F73" s="15" t="str">
        <f>IF(Mängud!F18="","",Mängud!F18)</f>
        <v>3:2</v>
      </c>
      <c r="J73" s="16">
        <v>305</v>
      </c>
      <c r="K73" s="111" t="str">
        <f>IF(Mängud!E106="","",Mängud!E106)</f>
        <v>Kuido Põder</v>
      </c>
      <c r="L73" s="111"/>
      <c r="M73" s="111"/>
    </row>
    <row r="74" spans="4:13" ht="12.75">
      <c r="D74" s="10">
        <v>30</v>
      </c>
      <c r="E74" s="107" t="str">
        <f>VLOOKUP(D74,Paigutus!$A$5:$F$100,4,FALSE)</f>
        <v>Marika Kotka</v>
      </c>
      <c r="F74" s="107"/>
      <c r="G74" s="107"/>
      <c r="J74" s="16"/>
      <c r="K74" s="14"/>
      <c r="L74" s="15" t="str">
        <f>IF(Mängud!F106="","",Mängud!F106)</f>
        <v>3:0</v>
      </c>
      <c r="M74" s="13"/>
    </row>
    <row r="75" spans="1:13" ht="12.75">
      <c r="A75" s="10">
        <v>35</v>
      </c>
      <c r="B75" s="107" t="str">
        <f>VLOOKUP(A75,Paigutus!$A$5:$F$100,4,FALSE)</f>
        <v>Raigo Rommot</v>
      </c>
      <c r="C75" s="107"/>
      <c r="D75" s="107"/>
      <c r="E75" s="17"/>
      <c r="G75" s="13">
        <v>250</v>
      </c>
      <c r="H75" s="106" t="str">
        <f>IF(Mängud!E51="","",Mängud!E51)</f>
        <v>Raigo Rommot</v>
      </c>
      <c r="I75" s="106"/>
      <c r="J75" s="106"/>
      <c r="M75" s="16"/>
    </row>
    <row r="76" spans="2:13" ht="12.75">
      <c r="B76" s="17"/>
      <c r="C76" s="17"/>
      <c r="D76" s="13">
        <v>218</v>
      </c>
      <c r="E76" s="106" t="str">
        <f>IF(Mängud!E19="","",Mängud!E19)</f>
        <v>Raigo Rommot</v>
      </c>
      <c r="F76" s="106"/>
      <c r="G76" s="106"/>
      <c r="H76" s="14"/>
      <c r="I76" s="15" t="str">
        <f>IF(Mängud!F51="","",Mängud!F51)</f>
        <v>3:0</v>
      </c>
      <c r="M76" s="16"/>
    </row>
    <row r="77" spans="1:16" ht="12.75">
      <c r="A77" s="18">
        <v>94</v>
      </c>
      <c r="B77" s="107" t="str">
        <f>VLOOKUP(A77,Paigutus!$A$5:$F$100,4,FALSE)</f>
        <v>Bye Bye</v>
      </c>
      <c r="C77" s="107"/>
      <c r="D77" s="108"/>
      <c r="E77" s="14"/>
      <c r="F77" s="15" t="str">
        <f>IF(Mängud!F19="","",Mängud!F19)</f>
        <v>w.o.</v>
      </c>
      <c r="M77" s="16">
        <v>373</v>
      </c>
      <c r="N77" s="111" t="str">
        <f>IF(Mängud!E174="","",Mängud!E174)</f>
        <v>Kuido Põder</v>
      </c>
      <c r="O77" s="111"/>
      <c r="P77" s="111"/>
    </row>
    <row r="78" spans="4:16" ht="12.75">
      <c r="D78" s="10">
        <v>19</v>
      </c>
      <c r="E78" s="107" t="str">
        <f>VLOOKUP(D78,Paigutus!$A$5:$F$100,4,FALSE)</f>
        <v>Jaanus Lokotar</v>
      </c>
      <c r="F78" s="107"/>
      <c r="G78" s="107"/>
      <c r="M78" s="16"/>
      <c r="N78" s="14"/>
      <c r="O78" s="15" t="str">
        <f>IF(Mängud!F174="","",Mängud!F174)</f>
        <v>3:0</v>
      </c>
      <c r="P78" s="13"/>
    </row>
    <row r="79" spans="1:16" ht="12.75">
      <c r="A79" s="10">
        <v>46</v>
      </c>
      <c r="B79" s="107" t="str">
        <f>VLOOKUP(A79,Paigutus!$A$5:$F$100,4,FALSE)</f>
        <v>Toomas Hansar</v>
      </c>
      <c r="C79" s="107"/>
      <c r="D79" s="107"/>
      <c r="E79" s="17"/>
      <c r="G79" s="13">
        <v>251</v>
      </c>
      <c r="H79" s="111" t="str">
        <f>IF(Mängud!E52="","",Mängud!E52)</f>
        <v>Jaanus Lokotar</v>
      </c>
      <c r="I79" s="111"/>
      <c r="J79" s="111"/>
      <c r="M79" s="16"/>
      <c r="P79" s="16"/>
    </row>
    <row r="80" spans="4:16" ht="12.75">
      <c r="D80" s="13">
        <v>219</v>
      </c>
      <c r="E80" s="106" t="str">
        <f>IF(Mängud!E20="","",Mängud!E20)</f>
        <v>Toomas Hansar</v>
      </c>
      <c r="F80" s="106"/>
      <c r="G80" s="106"/>
      <c r="H80" s="14"/>
      <c r="I80" s="15" t="str">
        <f>IF(Mängud!F52="","",Mängud!F52)</f>
        <v>3:0</v>
      </c>
      <c r="J80" s="13"/>
      <c r="M80" s="16"/>
      <c r="P80" s="16"/>
    </row>
    <row r="81" spans="1:16" ht="12.75">
      <c r="A81" s="10">
        <v>83</v>
      </c>
      <c r="B81" s="107" t="str">
        <f>VLOOKUP(A81,Paigutus!$A$5:$F$100,4,FALSE)</f>
        <v>Bye Bye</v>
      </c>
      <c r="C81" s="107"/>
      <c r="D81" s="108"/>
      <c r="E81" s="14"/>
      <c r="F81" s="15" t="str">
        <f>IF(Mängud!F20="","",Mängud!F20)</f>
        <v>w.o.</v>
      </c>
      <c r="J81" s="16">
        <v>306</v>
      </c>
      <c r="K81" s="106" t="str">
        <f>IF(Mängud!E107="","",Mängud!E107)</f>
        <v>Veiko Ristissaar</v>
      </c>
      <c r="L81" s="106"/>
      <c r="M81" s="106"/>
      <c r="P81" s="16"/>
    </row>
    <row r="82" spans="4:16" ht="12.75">
      <c r="D82" s="10">
        <v>14</v>
      </c>
      <c r="E82" s="107" t="str">
        <f>VLOOKUP(D82,Paigutus!$A$5:$F$100,4,FALSE)</f>
        <v>Veiko Ristissaar</v>
      </c>
      <c r="F82" s="107"/>
      <c r="G82" s="107"/>
      <c r="J82" s="16"/>
      <c r="K82" s="14"/>
      <c r="L82" s="15" t="str">
        <f>IF(Mängud!F107="","",Mängud!F107)</f>
        <v>3:1</v>
      </c>
      <c r="P82" s="16"/>
    </row>
    <row r="83" spans="1:16" ht="12.75">
      <c r="A83" s="10">
        <v>51</v>
      </c>
      <c r="B83" s="107" t="str">
        <f>VLOOKUP(A83,Paigutus!$A$5:$F$100,4,FALSE)</f>
        <v>Celly Kukk</v>
      </c>
      <c r="C83" s="107"/>
      <c r="D83" s="107"/>
      <c r="E83" s="17"/>
      <c r="G83" s="13">
        <v>252</v>
      </c>
      <c r="H83" s="106" t="str">
        <f>IF(Mängud!E53="","",Mängud!E53)</f>
        <v>Veiko Ristissaar</v>
      </c>
      <c r="I83" s="106"/>
      <c r="J83" s="106"/>
      <c r="N83" s="19"/>
      <c r="O83" s="19"/>
      <c r="P83" s="16"/>
    </row>
    <row r="84" spans="4:16" ht="12.75">
      <c r="D84" s="13">
        <v>220</v>
      </c>
      <c r="E84" s="106" t="str">
        <f>IF(Mängud!E21="","",Mängud!E21)</f>
        <v>Celly Kukk</v>
      </c>
      <c r="F84" s="106"/>
      <c r="G84" s="106"/>
      <c r="H84" s="14"/>
      <c r="I84" s="15" t="str">
        <f>IF(Mängud!F53="","",Mängud!F53)</f>
        <v>3:0</v>
      </c>
      <c r="N84" s="19"/>
      <c r="O84" s="19"/>
      <c r="P84" s="16"/>
    </row>
    <row r="85" spans="1:19" ht="12.75">
      <c r="A85" s="10">
        <v>78</v>
      </c>
      <c r="B85" s="107" t="str">
        <f>VLOOKUP(A85,Paigutus!$A$5:$F$100,4,FALSE)</f>
        <v>Siim Esko</v>
      </c>
      <c r="C85" s="107"/>
      <c r="D85" s="108"/>
      <c r="E85" s="14"/>
      <c r="F85" s="15" t="str">
        <f>IF(Mängud!F21="","",Mängud!F21)</f>
        <v>3:0</v>
      </c>
      <c r="M85" s="19"/>
      <c r="P85" s="20">
        <v>427</v>
      </c>
      <c r="Q85" s="111" t="str">
        <f>IF(Mängud!E228="","",Mängud!E228)</f>
        <v>Kuido Põder</v>
      </c>
      <c r="R85" s="111"/>
      <c r="S85" s="111"/>
    </row>
    <row r="86" spans="4:19" ht="12.75">
      <c r="D86" s="10">
        <v>11</v>
      </c>
      <c r="E86" s="107" t="str">
        <f>VLOOKUP(D86,Paigutus!$A$5:$F$100,4,FALSE)</f>
        <v>Katrin-riina Hanson</v>
      </c>
      <c r="F86" s="107"/>
      <c r="G86" s="107"/>
      <c r="P86" s="16"/>
      <c r="Q86" s="14"/>
      <c r="R86" s="15" t="str">
        <f>IF(Mängud!F228="","",Mängud!F228)</f>
        <v>3:1</v>
      </c>
      <c r="S86" s="19"/>
    </row>
    <row r="87" spans="1:19" ht="12.75">
      <c r="A87" s="10">
        <v>54</v>
      </c>
      <c r="B87" s="107" t="str">
        <f>VLOOKUP(A87,Paigutus!$A$5:$F$100,4,FALSE)</f>
        <v>Aleksandr Zubjuk</v>
      </c>
      <c r="C87" s="107"/>
      <c r="D87" s="107"/>
      <c r="E87" s="17"/>
      <c r="G87" s="13">
        <v>253</v>
      </c>
      <c r="H87" s="111" t="str">
        <f>IF(Mängud!E54="","",Mängud!E54)</f>
        <v>Katrin-riina Hanson</v>
      </c>
      <c r="I87" s="111"/>
      <c r="J87" s="111"/>
      <c r="P87" s="16"/>
      <c r="S87" s="19"/>
    </row>
    <row r="88" spans="4:19" ht="12.75">
      <c r="D88" s="13">
        <v>221</v>
      </c>
      <c r="E88" s="106" t="str">
        <f>IF(Mängud!E22="","",Mängud!E22)</f>
        <v>Aleksandr Zubjuk</v>
      </c>
      <c r="F88" s="106"/>
      <c r="G88" s="106"/>
      <c r="H88" s="14"/>
      <c r="I88" s="15" t="str">
        <f>IF(Mängud!F54="","",Mängud!F54)</f>
        <v>3:0</v>
      </c>
      <c r="J88" s="13"/>
      <c r="P88" s="16"/>
      <c r="S88" s="19"/>
    </row>
    <row r="89" spans="1:19" ht="12.75">
      <c r="A89" s="10">
        <v>75</v>
      </c>
      <c r="B89" s="107" t="str">
        <f>VLOOKUP(A89,Paigutus!$A$5:$F$100,4,FALSE)</f>
        <v>Taivo Koitla</v>
      </c>
      <c r="C89" s="107"/>
      <c r="D89" s="108"/>
      <c r="E89" s="14"/>
      <c r="F89" s="15" t="str">
        <f>IF(Mängud!F22="","",Mängud!F22)</f>
        <v>3:0</v>
      </c>
      <c r="J89" s="16">
        <v>307</v>
      </c>
      <c r="K89" s="111" t="str">
        <f>IF(Mängud!E108="","",Mängud!E108)</f>
        <v>Katrin-riina Hanson</v>
      </c>
      <c r="L89" s="111"/>
      <c r="M89" s="111"/>
      <c r="P89" s="16"/>
      <c r="S89" s="19"/>
    </row>
    <row r="90" spans="4:19" ht="12.75">
      <c r="D90" s="10">
        <v>22</v>
      </c>
      <c r="E90" s="107" t="str">
        <f>VLOOKUP(D90,Paigutus!$A$5:$F$100,4,FALSE)</f>
        <v>Lauri Ulla</v>
      </c>
      <c r="F90" s="107"/>
      <c r="G90" s="107"/>
      <c r="J90" s="16"/>
      <c r="K90" s="14"/>
      <c r="L90" s="15" t="str">
        <f>IF(Mängud!F108="","",Mängud!F108)</f>
        <v>3:1</v>
      </c>
      <c r="M90" s="13"/>
      <c r="P90" s="16"/>
      <c r="S90" s="19"/>
    </row>
    <row r="91" spans="1:19" ht="12.75">
      <c r="A91" s="10">
        <v>43</v>
      </c>
      <c r="B91" s="107" t="str">
        <f>VLOOKUP(A91,Paigutus!$A$5:$F$100,4,FALSE)</f>
        <v>Kristi Ernits</v>
      </c>
      <c r="C91" s="107"/>
      <c r="D91" s="107"/>
      <c r="E91" s="17"/>
      <c r="G91" s="13">
        <v>254</v>
      </c>
      <c r="H91" s="106" t="str">
        <f>IF(Mängud!E55="","",Mängud!E55)</f>
        <v>Lauri Ulla</v>
      </c>
      <c r="I91" s="106"/>
      <c r="J91" s="106"/>
      <c r="M91" s="16"/>
      <c r="P91" s="16"/>
      <c r="S91" s="19"/>
    </row>
    <row r="92" spans="4:19" ht="12.75">
      <c r="D92" s="13">
        <v>222</v>
      </c>
      <c r="E92" s="106" t="str">
        <f>IF(Mängud!E23="","",Mängud!E23)</f>
        <v>Kristi Ernits</v>
      </c>
      <c r="F92" s="106"/>
      <c r="G92" s="106"/>
      <c r="H92" s="14"/>
      <c r="I92" s="15" t="str">
        <f>IF(Mängud!F55="","",Mängud!F55)</f>
        <v>3:0</v>
      </c>
      <c r="M92" s="16"/>
      <c r="P92" s="16"/>
      <c r="S92" s="19"/>
    </row>
    <row r="93" spans="1:19" ht="12.75">
      <c r="A93" s="10">
        <v>86</v>
      </c>
      <c r="B93" s="107" t="str">
        <f>VLOOKUP(A93,Paigutus!$A$5:$F$100,4,FALSE)</f>
        <v>Bye Bye</v>
      </c>
      <c r="C93" s="107"/>
      <c r="D93" s="108"/>
      <c r="E93" s="14"/>
      <c r="F93" s="15" t="str">
        <f>IF(Mängud!F23="","",Mängud!F23)</f>
        <v>w.o.</v>
      </c>
      <c r="M93" s="16">
        <v>374</v>
      </c>
      <c r="N93" s="106" t="str">
        <f>IF(Mängud!E175="","",Mängud!E175)</f>
        <v>Andres Somer</v>
      </c>
      <c r="O93" s="106"/>
      <c r="P93" s="106"/>
      <c r="S93" s="19"/>
    </row>
    <row r="94" spans="4:19" ht="12.75">
      <c r="D94" s="10">
        <v>27</v>
      </c>
      <c r="E94" s="107" t="str">
        <f>VLOOKUP(D94,Paigutus!$A$5:$F$100,4,FALSE)</f>
        <v>Oliver Ollmann</v>
      </c>
      <c r="F94" s="107"/>
      <c r="G94" s="107"/>
      <c r="M94" s="16"/>
      <c r="N94" s="14"/>
      <c r="O94" s="15" t="str">
        <f>IF(Mängud!F175="","",Mängud!F175)</f>
        <v>3:2</v>
      </c>
      <c r="S94" s="19"/>
    </row>
    <row r="95" spans="1:19" ht="12.75">
      <c r="A95" s="10">
        <v>38</v>
      </c>
      <c r="B95" s="107" t="str">
        <f>VLOOKUP(A95,Paigutus!$A$5:$F$100,4,FALSE)</f>
        <v>Piret Kummel</v>
      </c>
      <c r="C95" s="107"/>
      <c r="D95" s="107"/>
      <c r="E95" s="17"/>
      <c r="G95" s="13">
        <v>255</v>
      </c>
      <c r="H95" s="111" t="str">
        <f>IF(Mängud!E56="","",Mängud!E56)</f>
        <v>Piret Kummel</v>
      </c>
      <c r="I95" s="111"/>
      <c r="J95" s="111"/>
      <c r="M95" s="16"/>
      <c r="S95" s="19"/>
    </row>
    <row r="96" spans="4:19" ht="12.75">
      <c r="D96" s="13">
        <v>223</v>
      </c>
      <c r="E96" s="106" t="str">
        <f>IF(Mängud!E24="","",Mängud!E24)</f>
        <v>Piret Kummel</v>
      </c>
      <c r="F96" s="106"/>
      <c r="G96" s="106"/>
      <c r="H96" s="14"/>
      <c r="I96" s="15" t="str">
        <f>IF(Mängud!F56="","",Mängud!F56)</f>
        <v>3:2</v>
      </c>
      <c r="J96" s="13"/>
      <c r="M96" s="16"/>
      <c r="S96" s="19"/>
    </row>
    <row r="97" spans="1:19" ht="12.75">
      <c r="A97" s="10">
        <v>91</v>
      </c>
      <c r="B97" s="107" t="str">
        <f>VLOOKUP(A97,Paigutus!$A$5:$F$100,4,FALSE)</f>
        <v>Bye Bye</v>
      </c>
      <c r="C97" s="107"/>
      <c r="D97" s="108"/>
      <c r="E97" s="14"/>
      <c r="F97" s="15" t="str">
        <f>IF(Mängud!F24="","",Mängud!F24)</f>
        <v>w.o.</v>
      </c>
      <c r="J97" s="16">
        <v>308</v>
      </c>
      <c r="K97" s="106" t="str">
        <f>IF(Mängud!E109="","",Mängud!E109)</f>
        <v>Andres Somer</v>
      </c>
      <c r="L97" s="106"/>
      <c r="M97" s="106"/>
      <c r="S97" s="19"/>
    </row>
    <row r="98" spans="4:19" ht="12.75">
      <c r="D98" s="10">
        <v>6</v>
      </c>
      <c r="E98" s="107" t="str">
        <f>VLOOKUP(D98,Paigutus!$A$5:$F$100,4,FALSE)</f>
        <v>Andres Somer</v>
      </c>
      <c r="F98" s="107"/>
      <c r="G98" s="107"/>
      <c r="J98" s="16"/>
      <c r="K98" s="14"/>
      <c r="L98" s="15" t="str">
        <f>IF(Mängud!F109="","",Mängud!F109)</f>
        <v>3:0</v>
      </c>
      <c r="P98" s="105" t="s">
        <v>11</v>
      </c>
      <c r="Q98" s="105"/>
      <c r="R98" s="105"/>
      <c r="S98" s="19"/>
    </row>
    <row r="99" spans="1:19" ht="12.75">
      <c r="A99" s="10">
        <v>59</v>
      </c>
      <c r="B99" s="107" t="str">
        <f>VLOOKUP(A99,Paigutus!$A$5:$F$100,4,FALSE)</f>
        <v>Heiki Hansar</v>
      </c>
      <c r="C99" s="107"/>
      <c r="D99" s="107"/>
      <c r="E99" s="17"/>
      <c r="G99" s="13">
        <v>256</v>
      </c>
      <c r="H99" s="106" t="str">
        <f>IF(Mängud!E57="","",Mängud!E57)</f>
        <v>Andres Somer</v>
      </c>
      <c r="I99" s="106"/>
      <c r="J99" s="106"/>
      <c r="M99" s="21">
        <v>427</v>
      </c>
      <c r="N99" s="104" t="str">
        <f>Q85</f>
        <v>Kuido Põder</v>
      </c>
      <c r="O99" s="104"/>
      <c r="P99" s="104"/>
      <c r="Q99" s="21"/>
      <c r="R99" s="21"/>
      <c r="S99" s="22"/>
    </row>
    <row r="100" spans="4:19" ht="12.75">
      <c r="D100" s="13">
        <v>224</v>
      </c>
      <c r="E100" s="106" t="str">
        <f>IF(Mängud!E25="","",Mängud!E25)</f>
        <v>Heiki Hansar</v>
      </c>
      <c r="F100" s="106"/>
      <c r="G100" s="106"/>
      <c r="H100" s="14"/>
      <c r="I100" s="15" t="str">
        <f>IF(Mängud!F57="","",Mängud!F57)</f>
        <v>3:0</v>
      </c>
      <c r="M100" s="21"/>
      <c r="N100" s="23"/>
      <c r="O100" s="23"/>
      <c r="P100" s="23">
        <v>478</v>
      </c>
      <c r="Q100" s="109" t="str">
        <f>IF(Mängud!E279="","",Mängud!E279)</f>
        <v>Allar Vellner</v>
      </c>
      <c r="R100" s="109"/>
      <c r="S100" s="109"/>
    </row>
    <row r="101" spans="1:19" ht="12.75">
      <c r="A101" s="10">
        <v>70</v>
      </c>
      <c r="B101" s="107" t="str">
        <f>VLOOKUP(A101,Paigutus!$A$5:$F$100,4,FALSE)</f>
        <v>Alexandra-olivia Hanson</v>
      </c>
      <c r="C101" s="107"/>
      <c r="D101" s="108"/>
      <c r="E101" s="14"/>
      <c r="F101" s="15" t="str">
        <f>IF(Mängud!F25="","",Mängud!F25)</f>
        <v>3:0</v>
      </c>
      <c r="M101" s="21">
        <v>428</v>
      </c>
      <c r="N101" s="110" t="str">
        <f>Q117</f>
        <v>Allar Vellner</v>
      </c>
      <c r="O101" s="110"/>
      <c r="P101" s="110"/>
      <c r="Q101" s="21"/>
      <c r="R101" s="28" t="str">
        <f>IF(Mängud!F279="","",Mängud!F279)</f>
        <v>3:1</v>
      </c>
      <c r="S101" s="22"/>
    </row>
    <row r="102" spans="4:19" ht="12.75">
      <c r="D102" s="10">
        <v>7</v>
      </c>
      <c r="E102" s="107" t="str">
        <f>VLOOKUP(D102,Paigutus!$A$5:$F$100,4,FALSE)</f>
        <v>Taavi Raidmets</v>
      </c>
      <c r="F102" s="107"/>
      <c r="G102" s="107"/>
      <c r="Q102" s="14"/>
      <c r="R102" s="15"/>
      <c r="S102" s="19"/>
    </row>
    <row r="103" spans="1:19" ht="12.75">
      <c r="A103" s="10">
        <v>58</v>
      </c>
      <c r="B103" s="107" t="str">
        <f>VLOOKUP(A103,Paigutus!$A$5:$F$100,4,FALSE)</f>
        <v>Ivar Kiik</v>
      </c>
      <c r="C103" s="107"/>
      <c r="D103" s="107"/>
      <c r="E103" s="17"/>
      <c r="G103" s="13">
        <v>257</v>
      </c>
      <c r="H103" s="111" t="str">
        <f>IF(Mängud!E58="","",Mängud!E58)</f>
        <v>Taavi Raidmets</v>
      </c>
      <c r="I103" s="111"/>
      <c r="J103" s="111"/>
      <c r="S103" s="19"/>
    </row>
    <row r="104" spans="4:19" ht="12.75">
      <c r="D104" s="13">
        <v>225</v>
      </c>
      <c r="E104" s="106" t="str">
        <f>IF(Mängud!E26="","",Mängud!E26)</f>
        <v>Johann Ollmann</v>
      </c>
      <c r="F104" s="106"/>
      <c r="G104" s="106"/>
      <c r="H104" s="14"/>
      <c r="I104" s="15" t="str">
        <f>IF(Mängud!F58="","",Mängud!F58)</f>
        <v>3:0</v>
      </c>
      <c r="J104" s="13"/>
      <c r="S104" s="19"/>
    </row>
    <row r="105" spans="1:19" ht="12.75">
      <c r="A105" s="10">
        <v>71</v>
      </c>
      <c r="B105" s="107" t="str">
        <f>VLOOKUP(A105,Paigutus!$A$5:$F$100,4,FALSE)</f>
        <v>Johann Ollmann</v>
      </c>
      <c r="C105" s="107"/>
      <c r="D105" s="108"/>
      <c r="E105" s="14"/>
      <c r="F105" s="15" t="str">
        <f>IF(Mängud!F26="","",Mängud!F26)</f>
        <v>3:0</v>
      </c>
      <c r="J105" s="16">
        <v>309</v>
      </c>
      <c r="K105" s="111" t="str">
        <f>IF(Mängud!E110="","",Mängud!E110)</f>
        <v>Taavi Raidmets</v>
      </c>
      <c r="L105" s="111"/>
      <c r="M105" s="111"/>
      <c r="S105" s="19"/>
    </row>
    <row r="106" spans="4:19" ht="12.75">
      <c r="D106" s="10">
        <v>26</v>
      </c>
      <c r="E106" s="107" t="str">
        <f>VLOOKUP(D106,Paigutus!$A$5:$F$100,4,FALSE)</f>
        <v>Reino Ristissaar</v>
      </c>
      <c r="F106" s="107"/>
      <c r="G106" s="107"/>
      <c r="J106" s="16"/>
      <c r="K106" s="14"/>
      <c r="L106" s="15" t="str">
        <f>IF(Mängud!F110="","",Mängud!F110)</f>
        <v>3:0</v>
      </c>
      <c r="M106" s="13"/>
      <c r="S106" s="19"/>
    </row>
    <row r="107" spans="1:19" ht="12.75">
      <c r="A107" s="10">
        <v>39</v>
      </c>
      <c r="B107" s="107" t="str">
        <f>VLOOKUP(A107,Paigutus!$A$5:$F$100,4,FALSE)</f>
        <v>Taavi Miku</v>
      </c>
      <c r="C107" s="107"/>
      <c r="D107" s="107"/>
      <c r="E107" s="17"/>
      <c r="G107" s="13">
        <v>258</v>
      </c>
      <c r="H107" s="106" t="str">
        <f>IF(Mängud!E59="","",Mängud!E59)</f>
        <v>Taavi Miku</v>
      </c>
      <c r="I107" s="106"/>
      <c r="J107" s="106"/>
      <c r="M107" s="16"/>
      <c r="S107" s="19"/>
    </row>
    <row r="108" spans="1:19" ht="12.75">
      <c r="A108" s="26"/>
      <c r="D108" s="13">
        <v>226</v>
      </c>
      <c r="E108" s="106" t="str">
        <f>IF(Mängud!E27="","",Mängud!E27)</f>
        <v>Taavi Miku</v>
      </c>
      <c r="F108" s="106"/>
      <c r="G108" s="106"/>
      <c r="H108" s="14"/>
      <c r="I108" s="15" t="str">
        <f>IF(Mängud!F59="","",Mängud!F59)</f>
        <v>3:0</v>
      </c>
      <c r="M108" s="16"/>
      <c r="S108" s="19"/>
    </row>
    <row r="109" spans="1:19" ht="12.75">
      <c r="A109" s="10">
        <v>90</v>
      </c>
      <c r="B109" s="107" t="str">
        <f>VLOOKUP(A109,Paigutus!$A$5:$F$100,4,FALSE)</f>
        <v>Bye Bye</v>
      </c>
      <c r="C109" s="107"/>
      <c r="D109" s="108"/>
      <c r="E109" s="14"/>
      <c r="F109" s="15" t="str">
        <f>IF(Mängud!F27="","",Mängud!F27)</f>
        <v>w.o.</v>
      </c>
      <c r="M109" s="16">
        <v>375</v>
      </c>
      <c r="N109" s="111" t="str">
        <f>IF(Mängud!E176="","",Mängud!E176)</f>
        <v>Urmas Sinisalu</v>
      </c>
      <c r="O109" s="111"/>
      <c r="P109" s="111"/>
      <c r="S109" s="19"/>
    </row>
    <row r="110" spans="4:19" ht="12.75">
      <c r="D110" s="10">
        <v>23</v>
      </c>
      <c r="E110" s="107" t="str">
        <f>VLOOKUP(D110,Paigutus!$A$5:$F$100,4,FALSE)</f>
        <v>Kalju Kalda</v>
      </c>
      <c r="F110" s="107"/>
      <c r="G110" s="107"/>
      <c r="M110" s="16"/>
      <c r="N110" s="14"/>
      <c r="O110" s="15" t="str">
        <f>IF(Mängud!F176="","",Mängud!F176)</f>
        <v>3:1</v>
      </c>
      <c r="P110" s="13"/>
      <c r="S110" s="19"/>
    </row>
    <row r="111" spans="1:19" ht="12.75">
      <c r="A111" s="10">
        <v>42</v>
      </c>
      <c r="B111" s="107" t="str">
        <f>VLOOKUP(A111,Paigutus!$A$5:$F$100,4,FALSE)</f>
        <v>Enrico Kozintsev</v>
      </c>
      <c r="C111" s="107"/>
      <c r="D111" s="107"/>
      <c r="E111" s="17"/>
      <c r="G111" s="13">
        <v>259</v>
      </c>
      <c r="H111" s="111" t="str">
        <f>IF(Mängud!E60="","",Mängud!E60)</f>
        <v>Kalju Kalda</v>
      </c>
      <c r="I111" s="111"/>
      <c r="J111" s="111"/>
      <c r="M111" s="16"/>
      <c r="P111" s="16"/>
      <c r="S111" s="19"/>
    </row>
    <row r="112" spans="4:19" ht="12.75">
      <c r="D112" s="13">
        <v>227</v>
      </c>
      <c r="E112" s="106" t="str">
        <f>IF(Mängud!E28="","",Mängud!E28)</f>
        <v>Enrico Kozintsev</v>
      </c>
      <c r="F112" s="106"/>
      <c r="G112" s="106"/>
      <c r="H112" s="14"/>
      <c r="I112" s="15" t="str">
        <f>IF(Mängud!F60="","",Mängud!F60)</f>
        <v>3:2</v>
      </c>
      <c r="J112" s="13"/>
      <c r="M112" s="16"/>
      <c r="P112" s="16"/>
      <c r="S112" s="19"/>
    </row>
    <row r="113" spans="1:19" ht="12.75">
      <c r="A113" s="10">
        <v>87</v>
      </c>
      <c r="B113" s="107" t="str">
        <f>VLOOKUP(A113,Paigutus!$A$5:$F$100,4,FALSE)</f>
        <v>Bye Bye</v>
      </c>
      <c r="C113" s="107"/>
      <c r="D113" s="108"/>
      <c r="E113" s="14"/>
      <c r="F113" s="15" t="str">
        <f>IF(Mängud!F28="","",Mängud!F28)</f>
        <v>w.o.</v>
      </c>
      <c r="J113" s="16">
        <v>310</v>
      </c>
      <c r="K113" s="106" t="str">
        <f>IF(Mängud!E111="","",Mängud!E111)</f>
        <v>Urmas Sinisalu</v>
      </c>
      <c r="L113" s="106"/>
      <c r="M113" s="106"/>
      <c r="P113" s="16"/>
      <c r="S113" s="19"/>
    </row>
    <row r="114" spans="4:19" ht="12.75">
      <c r="D114" s="10">
        <v>10</v>
      </c>
      <c r="E114" s="107" t="str">
        <f>VLOOKUP(D114,Paigutus!$A$5:$F$100,4,FALSE)</f>
        <v>Urmas Sinisalu</v>
      </c>
      <c r="F114" s="107"/>
      <c r="G114" s="107"/>
      <c r="J114" s="16"/>
      <c r="K114" s="14"/>
      <c r="L114" s="15" t="str">
        <f>IF(Mängud!F111="","",Mängud!F111)</f>
        <v>3:1</v>
      </c>
      <c r="P114" s="16"/>
      <c r="S114" s="19"/>
    </row>
    <row r="115" spans="1:19" ht="12.75">
      <c r="A115" s="10">
        <v>55</v>
      </c>
      <c r="B115" s="107" t="str">
        <f>VLOOKUP(A115,Paigutus!$A$5:$F$100,4,FALSE)</f>
        <v>Ellen Vahter</v>
      </c>
      <c r="C115" s="107"/>
      <c r="D115" s="107"/>
      <c r="E115" s="17"/>
      <c r="G115" s="13">
        <v>260</v>
      </c>
      <c r="H115" s="106" t="str">
        <f>IF(Mängud!E61="","",Mängud!E61)</f>
        <v>Urmas Sinisalu</v>
      </c>
      <c r="I115" s="106"/>
      <c r="J115" s="106"/>
      <c r="P115" s="16"/>
      <c r="S115" s="19"/>
    </row>
    <row r="116" spans="4:19" ht="12.75">
      <c r="D116" s="13">
        <v>228</v>
      </c>
      <c r="E116" s="106" t="str">
        <f>IF(Mängud!E29="","",Mängud!E29)</f>
        <v>Ellen Vahter</v>
      </c>
      <c r="F116" s="106"/>
      <c r="G116" s="106"/>
      <c r="H116" s="14"/>
      <c r="I116" s="15" t="str">
        <f>IF(Mängud!F61="","",Mängud!F61)</f>
        <v>3:0</v>
      </c>
      <c r="P116" s="16"/>
      <c r="S116" s="19"/>
    </row>
    <row r="117" spans="1:19" ht="12.75">
      <c r="A117" s="10">
        <v>74</v>
      </c>
      <c r="B117" s="107" t="str">
        <f>VLOOKUP(A117,Paigutus!$A$5:$F$100,4,FALSE)</f>
        <v>Larissa Lill</v>
      </c>
      <c r="C117" s="107"/>
      <c r="D117" s="108"/>
      <c r="E117" s="14"/>
      <c r="F117" s="15" t="str">
        <f>IF(Mängud!F29="","",Mängud!F29)</f>
        <v>3:0</v>
      </c>
      <c r="M117" s="19"/>
      <c r="P117" s="20">
        <v>428</v>
      </c>
      <c r="Q117" s="111" t="str">
        <f>IF(Mängud!E229="","",Mängud!E229)</f>
        <v>Allar Vellner</v>
      </c>
      <c r="R117" s="111"/>
      <c r="S117" s="111"/>
    </row>
    <row r="118" spans="4:19" ht="12.75">
      <c r="D118" s="10">
        <v>15</v>
      </c>
      <c r="E118" s="107" t="str">
        <f>VLOOKUP(D118,Paigutus!$A$5:$F$100,4,FALSE)</f>
        <v>Imre Korsen</v>
      </c>
      <c r="F118" s="107"/>
      <c r="G118" s="107"/>
      <c r="P118" s="16"/>
      <c r="R118" s="15" t="str">
        <f>IF(Mängud!F229="","",Mängud!F229)</f>
        <v>3:1</v>
      </c>
      <c r="S118" s="19"/>
    </row>
    <row r="119" spans="1:16" ht="12.75">
      <c r="A119" s="10">
        <v>50</v>
      </c>
      <c r="B119" s="107" t="str">
        <f>VLOOKUP(A119,Paigutus!$A$5:$F$100,4,FALSE)</f>
        <v>Margo Merigan</v>
      </c>
      <c r="C119" s="107"/>
      <c r="D119" s="107"/>
      <c r="E119" s="17"/>
      <c r="G119" s="13">
        <v>261</v>
      </c>
      <c r="H119" s="111" t="str">
        <f>IF(Mängud!E62="","",Mängud!E62)</f>
        <v>Imre Korsen</v>
      </c>
      <c r="I119" s="111"/>
      <c r="J119" s="111"/>
      <c r="P119" s="16"/>
    </row>
    <row r="120" spans="4:16" ht="12.75">
      <c r="D120" s="13">
        <v>229</v>
      </c>
      <c r="E120" s="106" t="str">
        <f>IF(Mängud!E30="","",Mängud!E30)</f>
        <v>Margo Merigan</v>
      </c>
      <c r="F120" s="106"/>
      <c r="G120" s="106"/>
      <c r="H120" s="14"/>
      <c r="I120" s="15" t="str">
        <f>IF(Mängud!F62="","",Mängud!F62)</f>
        <v>3:0</v>
      </c>
      <c r="J120" s="13"/>
      <c r="P120" s="16"/>
    </row>
    <row r="121" spans="1:16" ht="12.75">
      <c r="A121" s="10">
        <v>79</v>
      </c>
      <c r="B121" s="107" t="str">
        <f>VLOOKUP(A121,Paigutus!$A$5:$F$100,4,FALSE)</f>
        <v>Kristo Kerno</v>
      </c>
      <c r="C121" s="107"/>
      <c r="D121" s="108"/>
      <c r="E121" s="14"/>
      <c r="F121" s="15" t="str">
        <f>IF(Mängud!F30="","",Mängud!F30)</f>
        <v>3:0</v>
      </c>
      <c r="J121" s="16">
        <v>311</v>
      </c>
      <c r="K121" s="111" t="str">
        <f>IF(Mängud!E112="","",Mängud!E112)</f>
        <v>Imre Korsen</v>
      </c>
      <c r="L121" s="111"/>
      <c r="M121" s="111"/>
      <c r="P121" s="16"/>
    </row>
    <row r="122" spans="4:16" ht="12.75">
      <c r="D122" s="10">
        <v>18</v>
      </c>
      <c r="E122" s="107" t="str">
        <f>VLOOKUP(D122,Paigutus!$A$5:$F$100,4,FALSE)</f>
        <v>Grigori Maltizov</v>
      </c>
      <c r="F122" s="107"/>
      <c r="G122" s="107"/>
      <c r="J122" s="16"/>
      <c r="K122" s="14"/>
      <c r="L122" s="15" t="str">
        <f>IF(Mängud!F112="","",Mängud!F112)</f>
        <v>3:0</v>
      </c>
      <c r="M122" s="13"/>
      <c r="P122" s="16"/>
    </row>
    <row r="123" spans="1:16" ht="12.75">
      <c r="A123" s="10">
        <v>47</v>
      </c>
      <c r="B123" s="107" t="str">
        <f>VLOOKUP(A123,Paigutus!$A$5:$F$100,4,FALSE)</f>
        <v>Reet Kullerkupp</v>
      </c>
      <c r="C123" s="107"/>
      <c r="D123" s="107"/>
      <c r="E123" s="17"/>
      <c r="G123" s="13">
        <v>262</v>
      </c>
      <c r="H123" s="106" t="str">
        <f>IF(Mängud!E63="","",Mängud!E63)</f>
        <v>Grigori Maltizov</v>
      </c>
      <c r="I123" s="106"/>
      <c r="J123" s="106"/>
      <c r="M123" s="16"/>
      <c r="P123" s="16"/>
    </row>
    <row r="124" spans="4:16" ht="12.75">
      <c r="D124" s="13">
        <v>230</v>
      </c>
      <c r="E124" s="106" t="str">
        <f>IF(Mängud!E31="","",Mängud!E31)</f>
        <v>Reet Kullerkupp</v>
      </c>
      <c r="F124" s="106"/>
      <c r="G124" s="106"/>
      <c r="H124" s="14"/>
      <c r="I124" s="15" t="str">
        <f>IF(Mängud!F63="","",Mängud!F63)</f>
        <v>3:0</v>
      </c>
      <c r="M124" s="16"/>
      <c r="P124" s="16"/>
    </row>
    <row r="125" spans="1:16" ht="12.75">
      <c r="A125" s="10">
        <v>82</v>
      </c>
      <c r="B125" s="107" t="str">
        <f>VLOOKUP(A125,Paigutus!$A$5:$F$100,4,FALSE)</f>
        <v>Mirtel Vinnal</v>
      </c>
      <c r="C125" s="107"/>
      <c r="D125" s="108"/>
      <c r="E125" s="14"/>
      <c r="F125" s="15" t="str">
        <f>IF(Mängud!F31="","",Mängud!F31)</f>
        <v>3:0</v>
      </c>
      <c r="M125" s="16">
        <v>376</v>
      </c>
      <c r="N125" s="106" t="str">
        <f>IF(Mängud!E177="","",Mängud!E177)</f>
        <v>Allar Vellner</v>
      </c>
      <c r="O125" s="106"/>
      <c r="P125" s="106"/>
    </row>
    <row r="126" spans="4:15" ht="12.75">
      <c r="D126" s="10">
        <v>31</v>
      </c>
      <c r="E126" s="107" t="str">
        <f>VLOOKUP(D126,Paigutus!$A$5:$F$100,4,FALSE)</f>
        <v>Sten Toomla</v>
      </c>
      <c r="F126" s="107"/>
      <c r="G126" s="107"/>
      <c r="M126" s="16"/>
      <c r="N126" s="14"/>
      <c r="O126" s="15" t="str">
        <f>IF(Mängud!F177="","",Mängud!F177)</f>
        <v>3:0</v>
      </c>
    </row>
    <row r="127" spans="1:13" ht="12.75">
      <c r="A127" s="10">
        <v>34</v>
      </c>
      <c r="B127" s="107" t="str">
        <f>VLOOKUP(A127,Paigutus!$A$5:$F$100,4,FALSE)</f>
        <v>Kalju Nasir</v>
      </c>
      <c r="C127" s="107"/>
      <c r="D127" s="107"/>
      <c r="E127" s="17"/>
      <c r="G127" s="13">
        <v>263</v>
      </c>
      <c r="H127" s="111" t="str">
        <f>IF(Mängud!E64="","",Mängud!E64)</f>
        <v>Kalju Nasir</v>
      </c>
      <c r="I127" s="111"/>
      <c r="J127" s="111"/>
      <c r="M127" s="16"/>
    </row>
    <row r="128" spans="4:13" ht="12.75">
      <c r="D128" s="13">
        <v>231</v>
      </c>
      <c r="E128" s="106" t="str">
        <f>IF(Mängud!E32="","",Mängud!E32)</f>
        <v>Kalju Nasir</v>
      </c>
      <c r="F128" s="106"/>
      <c r="G128" s="106"/>
      <c r="I128" s="15" t="str">
        <f>IF(Mängud!F64="","",Mängud!F64)</f>
        <v>3:0</v>
      </c>
      <c r="J128" s="13"/>
      <c r="M128" s="16"/>
    </row>
    <row r="129" spans="1:13" ht="12.75">
      <c r="A129" s="10">
        <v>95</v>
      </c>
      <c r="B129" s="107" t="str">
        <f>VLOOKUP(A129,Paigutus!$A$5:$F$100,4,FALSE)</f>
        <v>Bye Bye</v>
      </c>
      <c r="C129" s="107"/>
      <c r="D129" s="108"/>
      <c r="E129" s="14"/>
      <c r="F129" s="15" t="str">
        <f>IF(Mängud!F32="","",Mängud!F32)</f>
        <v>w.o.</v>
      </c>
      <c r="J129" s="16">
        <v>312</v>
      </c>
      <c r="K129" s="106" t="str">
        <f>IF(Mängud!E113="","",Mängud!E113)</f>
        <v>Allar Vellner</v>
      </c>
      <c r="L129" s="106"/>
      <c r="M129" s="106"/>
    </row>
    <row r="130" spans="4:12" ht="12.75">
      <c r="D130" s="10">
        <v>2</v>
      </c>
      <c r="E130" s="107" t="str">
        <f>VLOOKUP(D130,Paigutus!$A$5:$F$100,4,FALSE)</f>
        <v>Allar Vellner</v>
      </c>
      <c r="F130" s="107"/>
      <c r="G130" s="107"/>
      <c r="J130" s="16"/>
      <c r="K130" s="14"/>
      <c r="L130" s="15" t="str">
        <f>IF(Mängud!F113="","",Mängud!F113)</f>
        <v>3:0</v>
      </c>
    </row>
    <row r="131" spans="1:17" ht="12.75">
      <c r="A131" s="10">
        <v>63</v>
      </c>
      <c r="B131" s="107" t="str">
        <f>VLOOKUP(A131,Paigutus!$A$5:$F$100,4,FALSE)</f>
        <v>Neverly Lukas</v>
      </c>
      <c r="C131" s="107"/>
      <c r="D131" s="107"/>
      <c r="E131" s="17"/>
      <c r="G131" s="13">
        <v>264</v>
      </c>
      <c r="H131" s="106" t="str">
        <f>IF(Mängud!E65="","",Mängud!E65)</f>
        <v>Allar Vellner</v>
      </c>
      <c r="I131" s="106"/>
      <c r="J131" s="106"/>
      <c r="O131" s="105" t="s">
        <v>12</v>
      </c>
      <c r="P131" s="105"/>
      <c r="Q131" s="105"/>
    </row>
    <row r="132" spans="4:19" ht="12.75">
      <c r="D132" s="13">
        <v>232</v>
      </c>
      <c r="E132" s="106" t="str">
        <f>IF(Mängud!E33="","",Mängud!E33)</f>
        <v>Neverly Lukas</v>
      </c>
      <c r="F132" s="106"/>
      <c r="G132" s="106"/>
      <c r="H132" s="14"/>
      <c r="I132" s="15" t="str">
        <f>IF(Mängud!F65="","",Mängud!F65)</f>
        <v>3:0</v>
      </c>
      <c r="L132" s="21">
        <v>477</v>
      </c>
      <c r="M132" s="104" t="str">
        <f>Q35</f>
        <v>Liisi Vellner</v>
      </c>
      <c r="N132" s="104"/>
      <c r="O132" s="104"/>
      <c r="P132" s="29"/>
      <c r="Q132" s="29"/>
      <c r="R132" s="29"/>
      <c r="S132" s="21"/>
    </row>
    <row r="133" spans="1:19" ht="12.75">
      <c r="A133" s="10">
        <v>66</v>
      </c>
      <c r="B133" s="107" t="str">
        <f>VLOOKUP(A133,Paigutus!$A$5:$F$100,4,FALSE)</f>
        <v>Aivar Soo</v>
      </c>
      <c r="C133" s="107"/>
      <c r="D133" s="108"/>
      <c r="E133" s="14"/>
      <c r="F133" s="15" t="str">
        <f>IF(Mängud!F33="","",Mängud!F33)</f>
        <v>3:2</v>
      </c>
      <c r="L133" s="21"/>
      <c r="M133" s="23"/>
      <c r="N133" s="23"/>
      <c r="O133" s="24">
        <v>519</v>
      </c>
      <c r="P133" s="109" t="str">
        <f>IF(Mängud!E320="","",Mängud!E320)</f>
        <v>Liisi Vellner</v>
      </c>
      <c r="Q133" s="109"/>
      <c r="R133" s="109"/>
      <c r="S133" s="21" t="s">
        <v>13</v>
      </c>
    </row>
    <row r="134" spans="12:19" ht="12.75">
      <c r="L134" s="21">
        <v>478</v>
      </c>
      <c r="M134" s="110" t="str">
        <f>Q100</f>
        <v>Allar Vellner</v>
      </c>
      <c r="N134" s="110"/>
      <c r="O134" s="110"/>
      <c r="P134" s="21"/>
      <c r="Q134" s="28" t="str">
        <f>IF(Mängud!F320="","",Mängud!F320)</f>
        <v>3:2</v>
      </c>
      <c r="R134" s="21"/>
      <c r="S134" s="21"/>
    </row>
    <row r="135" spans="12:19" ht="12.75">
      <c r="L135" s="21"/>
      <c r="M135" s="21"/>
      <c r="N135" s="21"/>
      <c r="O135" s="21"/>
      <c r="P135" s="21"/>
      <c r="Q135" s="21"/>
      <c r="R135" s="21"/>
      <c r="S135" s="21"/>
    </row>
    <row r="136" spans="12:19" ht="12.75">
      <c r="L136" s="21"/>
      <c r="M136" s="21"/>
      <c r="N136" s="21"/>
      <c r="O136" s="21">
        <v>-519</v>
      </c>
      <c r="P136" s="104" t="str">
        <f>IF(P133="","",IF(P133=Q35,Q100,Q35))</f>
        <v>Allar Vellner</v>
      </c>
      <c r="Q136" s="104"/>
      <c r="R136" s="104"/>
      <c r="S136" s="21" t="s">
        <v>14</v>
      </c>
    </row>
    <row r="212" spans="7:11" ht="12.75">
      <c r="G212" s="19"/>
      <c r="H212" s="19"/>
      <c r="I212" s="19"/>
      <c r="J212" s="19"/>
      <c r="K212" s="19"/>
    </row>
  </sheetData>
  <sheetProtection selectLockedCells="1" selectUnlockedCells="1"/>
  <mergeCells count="213">
    <mergeCell ref="A4:S4"/>
    <mergeCell ref="A1:E1"/>
    <mergeCell ref="F1:O1"/>
    <mergeCell ref="P1:S1"/>
    <mergeCell ref="A2:E2"/>
    <mergeCell ref="F2:O2"/>
    <mergeCell ref="P2:S3"/>
    <mergeCell ref="B3:D3"/>
    <mergeCell ref="J3:K3"/>
    <mergeCell ref="E5:G5"/>
    <mergeCell ref="K5:N5"/>
    <mergeCell ref="R5:S5"/>
    <mergeCell ref="B6:D6"/>
    <mergeCell ref="H6:J6"/>
    <mergeCell ref="E7:G7"/>
    <mergeCell ref="B8:D8"/>
    <mergeCell ref="K8:M8"/>
    <mergeCell ref="E9:G9"/>
    <mergeCell ref="B10:D10"/>
    <mergeCell ref="H10:J10"/>
    <mergeCell ref="E11:G11"/>
    <mergeCell ref="B12:D12"/>
    <mergeCell ref="N12:P12"/>
    <mergeCell ref="E13:G13"/>
    <mergeCell ref="B14:D14"/>
    <mergeCell ref="H14:J14"/>
    <mergeCell ref="E15:G15"/>
    <mergeCell ref="B16:D16"/>
    <mergeCell ref="K16:M16"/>
    <mergeCell ref="E17:G17"/>
    <mergeCell ref="B18:D18"/>
    <mergeCell ref="H18:J18"/>
    <mergeCell ref="E19:G19"/>
    <mergeCell ref="B20:D20"/>
    <mergeCell ref="Q20:S20"/>
    <mergeCell ref="E21:G21"/>
    <mergeCell ref="B22:D22"/>
    <mergeCell ref="H22:J22"/>
    <mergeCell ref="E23:G23"/>
    <mergeCell ref="B24:D24"/>
    <mergeCell ref="K24:M24"/>
    <mergeCell ref="E25:G25"/>
    <mergeCell ref="B26:D26"/>
    <mergeCell ref="H26:J26"/>
    <mergeCell ref="E27:G27"/>
    <mergeCell ref="B28:D28"/>
    <mergeCell ref="N28:P28"/>
    <mergeCell ref="E29:G29"/>
    <mergeCell ref="B30:D30"/>
    <mergeCell ref="H30:J30"/>
    <mergeCell ref="E31:G31"/>
    <mergeCell ref="B32:D32"/>
    <mergeCell ref="K32:M32"/>
    <mergeCell ref="E33:G33"/>
    <mergeCell ref="P33:R33"/>
    <mergeCell ref="B34:D34"/>
    <mergeCell ref="H34:J34"/>
    <mergeCell ref="N34:P34"/>
    <mergeCell ref="E35:G35"/>
    <mergeCell ref="Q35:S35"/>
    <mergeCell ref="B36:D36"/>
    <mergeCell ref="N36:P36"/>
    <mergeCell ref="E37:G37"/>
    <mergeCell ref="B38:D38"/>
    <mergeCell ref="H38:J38"/>
    <mergeCell ref="E39:G39"/>
    <mergeCell ref="B40:D40"/>
    <mergeCell ref="K40:M40"/>
    <mergeCell ref="E41:G41"/>
    <mergeCell ref="B42:D42"/>
    <mergeCell ref="H42:J42"/>
    <mergeCell ref="E43:G43"/>
    <mergeCell ref="B44:D44"/>
    <mergeCell ref="N44:P44"/>
    <mergeCell ref="E45:G45"/>
    <mergeCell ref="B46:D46"/>
    <mergeCell ref="H46:J46"/>
    <mergeCell ref="E47:G47"/>
    <mergeCell ref="B48:D48"/>
    <mergeCell ref="K48:M48"/>
    <mergeCell ref="E49:G49"/>
    <mergeCell ref="B50:D50"/>
    <mergeCell ref="H50:J50"/>
    <mergeCell ref="E51:G51"/>
    <mergeCell ref="B52:D52"/>
    <mergeCell ref="Q52:S52"/>
    <mergeCell ref="E53:G53"/>
    <mergeCell ref="B54:D54"/>
    <mergeCell ref="H54:J54"/>
    <mergeCell ref="E55:G55"/>
    <mergeCell ref="B56:D56"/>
    <mergeCell ref="K56:M56"/>
    <mergeCell ref="E57:G57"/>
    <mergeCell ref="B58:D58"/>
    <mergeCell ref="H58:J58"/>
    <mergeCell ref="E59:G59"/>
    <mergeCell ref="B60:D60"/>
    <mergeCell ref="N60:P60"/>
    <mergeCell ref="E61:G61"/>
    <mergeCell ref="B62:D62"/>
    <mergeCell ref="H62:J62"/>
    <mergeCell ref="E63:G63"/>
    <mergeCell ref="B64:D64"/>
    <mergeCell ref="K64:M64"/>
    <mergeCell ref="E65:G65"/>
    <mergeCell ref="B66:D66"/>
    <mergeCell ref="H66:J66"/>
    <mergeCell ref="E67:G67"/>
    <mergeCell ref="B68:D68"/>
    <mergeCell ref="E70:G70"/>
    <mergeCell ref="K70:N70"/>
    <mergeCell ref="B71:D71"/>
    <mergeCell ref="H71:J71"/>
    <mergeCell ref="E72:G72"/>
    <mergeCell ref="B73:D73"/>
    <mergeCell ref="K73:M73"/>
    <mergeCell ref="E74:G74"/>
    <mergeCell ref="B75:D75"/>
    <mergeCell ref="H75:J75"/>
    <mergeCell ref="E76:G76"/>
    <mergeCell ref="B77:D77"/>
    <mergeCell ref="N77:P77"/>
    <mergeCell ref="E78:G78"/>
    <mergeCell ref="B79:D79"/>
    <mergeCell ref="H79:J79"/>
    <mergeCell ref="E80:G80"/>
    <mergeCell ref="B81:D81"/>
    <mergeCell ref="K81:M81"/>
    <mergeCell ref="E82:G82"/>
    <mergeCell ref="B83:D83"/>
    <mergeCell ref="H83:J83"/>
    <mergeCell ref="E84:G84"/>
    <mergeCell ref="B85:D85"/>
    <mergeCell ref="Q85:S85"/>
    <mergeCell ref="E86:G86"/>
    <mergeCell ref="B87:D87"/>
    <mergeCell ref="H87:J87"/>
    <mergeCell ref="E88:G88"/>
    <mergeCell ref="B89:D89"/>
    <mergeCell ref="K89:M89"/>
    <mergeCell ref="E90:G90"/>
    <mergeCell ref="B91:D91"/>
    <mergeCell ref="H91:J91"/>
    <mergeCell ref="E92:G92"/>
    <mergeCell ref="B93:D93"/>
    <mergeCell ref="N93:P93"/>
    <mergeCell ref="E94:G94"/>
    <mergeCell ref="B95:D95"/>
    <mergeCell ref="H95:J95"/>
    <mergeCell ref="E96:G96"/>
    <mergeCell ref="B97:D97"/>
    <mergeCell ref="K97:M97"/>
    <mergeCell ref="E98:G98"/>
    <mergeCell ref="P98:R98"/>
    <mergeCell ref="B99:D99"/>
    <mergeCell ref="H99:J99"/>
    <mergeCell ref="N99:P99"/>
    <mergeCell ref="E100:G100"/>
    <mergeCell ref="Q100:S100"/>
    <mergeCell ref="B101:D101"/>
    <mergeCell ref="N101:P101"/>
    <mergeCell ref="E102:G102"/>
    <mergeCell ref="B103:D103"/>
    <mergeCell ref="H103:J103"/>
    <mergeCell ref="E104:G104"/>
    <mergeCell ref="B105:D105"/>
    <mergeCell ref="K105:M105"/>
    <mergeCell ref="E106:G106"/>
    <mergeCell ref="B107:D107"/>
    <mergeCell ref="H107:J107"/>
    <mergeCell ref="E108:G108"/>
    <mergeCell ref="B109:D109"/>
    <mergeCell ref="N109:P109"/>
    <mergeCell ref="E110:G110"/>
    <mergeCell ref="B111:D111"/>
    <mergeCell ref="H111:J111"/>
    <mergeCell ref="E112:G112"/>
    <mergeCell ref="B113:D113"/>
    <mergeCell ref="K113:M113"/>
    <mergeCell ref="E114:G114"/>
    <mergeCell ref="B115:D115"/>
    <mergeCell ref="H115:J115"/>
    <mergeCell ref="E116:G116"/>
    <mergeCell ref="B117:D117"/>
    <mergeCell ref="Q117:S117"/>
    <mergeCell ref="E118:G118"/>
    <mergeCell ref="B119:D119"/>
    <mergeCell ref="H119:J119"/>
    <mergeCell ref="E120:G120"/>
    <mergeCell ref="B121:D121"/>
    <mergeCell ref="K121:M121"/>
    <mergeCell ref="E122:G122"/>
    <mergeCell ref="B123:D123"/>
    <mergeCell ref="H123:J123"/>
    <mergeCell ref="E124:G124"/>
    <mergeCell ref="B125:D125"/>
    <mergeCell ref="N125:P125"/>
    <mergeCell ref="E126:G126"/>
    <mergeCell ref="B127:D127"/>
    <mergeCell ref="H127:J127"/>
    <mergeCell ref="E128:G128"/>
    <mergeCell ref="B129:D129"/>
    <mergeCell ref="K129:M129"/>
    <mergeCell ref="E130:G130"/>
    <mergeCell ref="B131:D131"/>
    <mergeCell ref="H131:J131"/>
    <mergeCell ref="P136:R136"/>
    <mergeCell ref="O131:Q131"/>
    <mergeCell ref="E132:G132"/>
    <mergeCell ref="M132:O132"/>
    <mergeCell ref="B133:D133"/>
    <mergeCell ref="P133:R133"/>
    <mergeCell ref="M134:O134"/>
  </mergeCells>
  <printOptions/>
  <pageMargins left="0" right="0" top="0" bottom="0" header="0.5118110236220472" footer="0.5118110236220472"/>
  <pageSetup horizontalDpi="300" verticalDpi="300" orientation="portrait" paperSize="9" scale="9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63"/>
  <sheetViews>
    <sheetView zoomScalePageLayoutView="0" workbookViewId="0" topLeftCell="A97">
      <selection activeCell="O135" sqref="O135"/>
    </sheetView>
  </sheetViews>
  <sheetFormatPr defaultColWidth="9.140625" defaultRowHeight="12.75"/>
  <cols>
    <col min="1" max="1" width="4.140625" style="0" customWidth="1"/>
    <col min="2" max="19" width="5.7109375" style="0" customWidth="1"/>
    <col min="20" max="20" width="5.7109375" style="5" customWidth="1"/>
    <col min="21" max="22" width="5.7109375" style="0" customWidth="1"/>
    <col min="23" max="23" width="4.140625" style="0" customWidth="1"/>
    <col min="24" max="24" width="5.7109375" style="0" customWidth="1"/>
  </cols>
  <sheetData>
    <row r="1" spans="1:20" s="1" customFormat="1" ht="12.7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9"/>
    </row>
    <row r="2" spans="7:20" s="1" customFormat="1" ht="9.75">
      <c r="G2" s="10">
        <v>-305</v>
      </c>
      <c r="H2" s="107" t="str">
        <f>IF(Plussring!K73="","",IF(Plussring!K73=Plussring!H71,Plussring!H75,Plussring!H71))</f>
        <v>Raigo Rommot</v>
      </c>
      <c r="I2" s="107"/>
      <c r="J2" s="107"/>
      <c r="T2" s="19"/>
    </row>
    <row r="3" spans="1:20" s="1" customFormat="1" ht="9.75">
      <c r="A3" s="10">
        <v>-233</v>
      </c>
      <c r="B3" s="107" t="str">
        <f>IF(Plussring!H6="","",IF(Plussring!H6=Plussring!E5,Plussring!E7,Plussring!E5))</f>
        <v>Joosep Hansar</v>
      </c>
      <c r="C3" s="107"/>
      <c r="D3" s="107"/>
      <c r="J3" s="16"/>
      <c r="T3" s="19"/>
    </row>
    <row r="4" spans="4:20" s="1" customFormat="1" ht="9.75">
      <c r="D4" s="13">
        <v>265</v>
      </c>
      <c r="E4" s="111" t="str">
        <f>IF(Mängud!E66="","",Mängud!E66)</f>
        <v>Joosep Hansar</v>
      </c>
      <c r="F4" s="111"/>
      <c r="G4" s="111"/>
      <c r="J4" s="16">
        <v>353</v>
      </c>
      <c r="K4" s="111" t="str">
        <f>IF(Mängud!E154="","",Mängud!E154)</f>
        <v>Ats Kallais</v>
      </c>
      <c r="L4" s="111"/>
      <c r="M4" s="111"/>
      <c r="T4" s="19"/>
    </row>
    <row r="5" spans="1:20" s="1" customFormat="1" ht="9.75">
      <c r="A5" s="10">
        <v>-232</v>
      </c>
      <c r="B5" s="122" t="str">
        <f>IF(Plussring!E132="","",IF(Plussring!E132=Plussring!B131,Plussring!B133,Plussring!B131))</f>
        <v>Aivar Soo</v>
      </c>
      <c r="C5" s="122"/>
      <c r="D5" s="122"/>
      <c r="E5" s="14"/>
      <c r="F5" s="15" t="str">
        <f>IF(Mängud!F66="","",(Mängud!F66))</f>
        <v>3:2</v>
      </c>
      <c r="G5" s="13"/>
      <c r="J5" s="16"/>
      <c r="K5" s="14"/>
      <c r="L5" s="15" t="str">
        <f>IF(Mängud!F154="","",Mängud!F154)</f>
        <v>3:0</v>
      </c>
      <c r="M5" s="13"/>
      <c r="T5" s="19"/>
    </row>
    <row r="6" spans="7:20" s="1" customFormat="1" ht="9.75">
      <c r="G6" s="16">
        <v>313</v>
      </c>
      <c r="H6" s="106" t="str">
        <f>IF(Mängud!E114="","",Mängud!E114)</f>
        <v>Ats Kallais</v>
      </c>
      <c r="I6" s="106"/>
      <c r="J6" s="106"/>
      <c r="M6" s="16"/>
      <c r="T6" s="19"/>
    </row>
    <row r="7" spans="1:20" s="1" customFormat="1" ht="9.75">
      <c r="A7" s="10">
        <v>-234</v>
      </c>
      <c r="B7" s="107" t="str">
        <f>IF(Plussring!H10="","",IF(Plussring!H10=Plussring!E9,Plussring!E11,Plussring!E9))</f>
        <v>Ats Kallais</v>
      </c>
      <c r="C7" s="107"/>
      <c r="D7" s="107"/>
      <c r="G7" s="16"/>
      <c r="H7" s="14"/>
      <c r="I7" s="15" t="str">
        <f>IF(Mängud!F114="","",Mängud!F114)</f>
        <v>3:0</v>
      </c>
      <c r="M7" s="16"/>
      <c r="T7" s="19"/>
    </row>
    <row r="8" spans="4:20" s="1" customFormat="1" ht="9.75">
      <c r="D8" s="13">
        <v>266</v>
      </c>
      <c r="E8" s="106" t="str">
        <f>IF(Mängud!E67="","",Mängud!E67)</f>
        <v>Ats Kallais</v>
      </c>
      <c r="F8" s="106"/>
      <c r="G8" s="106"/>
      <c r="M8" s="16">
        <v>393</v>
      </c>
      <c r="N8" s="111" t="str">
        <f>IF(Mängud!E194="","",Mängud!E194)</f>
        <v>Jaanus Lokotar</v>
      </c>
      <c r="O8" s="111"/>
      <c r="P8" s="111"/>
      <c r="Q8" s="19"/>
      <c r="T8" s="19"/>
    </row>
    <row r="9" spans="1:20" s="1" customFormat="1" ht="9.75">
      <c r="A9" s="10">
        <v>-231</v>
      </c>
      <c r="B9" s="122" t="str">
        <f>IF(Plussring!E128="","",IF(Plussring!E128=Plussring!B127,Plussring!B129,Plussring!B127))</f>
        <v>Bye Bye</v>
      </c>
      <c r="C9" s="122"/>
      <c r="D9" s="122"/>
      <c r="E9" s="14"/>
      <c r="F9" s="15" t="str">
        <f>IF(Mängud!F67="","",(Mängud!F67))</f>
        <v>w.o.</v>
      </c>
      <c r="M9" s="16"/>
      <c r="N9" s="14"/>
      <c r="O9" s="15" t="str">
        <f>IF(Mängud!F194="","",Mängud!F194)</f>
        <v>3:1</v>
      </c>
      <c r="Q9" s="31"/>
      <c r="T9" s="19"/>
    </row>
    <row r="10" spans="7:20" s="1" customFormat="1" ht="9.75">
      <c r="G10" s="10">
        <v>-306</v>
      </c>
      <c r="H10" s="107" t="str">
        <f>IF(Plussring!K81="","",IF(Plussring!K81=Plussring!H79,Plussring!H83,Plussring!H79))</f>
        <v>Jaanus Lokotar</v>
      </c>
      <c r="I10" s="107"/>
      <c r="J10" s="107"/>
      <c r="M10" s="16"/>
      <c r="P10" s="16"/>
      <c r="T10" s="19"/>
    </row>
    <row r="11" spans="1:20" s="1" customFormat="1" ht="9.75">
      <c r="A11" s="10">
        <v>-235</v>
      </c>
      <c r="B11" s="107" t="str">
        <f>IF(Plussring!H14="","",IF(Plussring!H14=Plussring!E13,Plussring!E15,Plussring!E13))</f>
        <v>Tõnu Hansar</v>
      </c>
      <c r="C11" s="107"/>
      <c r="D11" s="107"/>
      <c r="J11" s="13"/>
      <c r="M11" s="16"/>
      <c r="P11" s="16"/>
      <c r="T11" s="19"/>
    </row>
    <row r="12" spans="4:20" s="1" customFormat="1" ht="9.75">
      <c r="D12" s="13">
        <v>267</v>
      </c>
      <c r="E12" s="111" t="str">
        <f>IF(Mängud!E68="","",Mängud!E68)</f>
        <v>Tõnu Hansar</v>
      </c>
      <c r="F12" s="111"/>
      <c r="G12" s="111"/>
      <c r="J12" s="16">
        <v>354</v>
      </c>
      <c r="K12" s="106" t="str">
        <f>IF(Mängud!E155="","",Mängud!E155)</f>
        <v>Jaanus Lokotar</v>
      </c>
      <c r="L12" s="106"/>
      <c r="M12" s="106"/>
      <c r="P12" s="16">
        <v>417</v>
      </c>
      <c r="Q12" s="111" t="str">
        <f>IF(Mängud!E218="","",Mängud!E218)</f>
        <v>Heino Kruusement</v>
      </c>
      <c r="R12" s="111"/>
      <c r="S12" s="111"/>
      <c r="T12" s="19"/>
    </row>
    <row r="13" spans="1:20" s="1" customFormat="1" ht="9.75">
      <c r="A13" s="10">
        <v>-230</v>
      </c>
      <c r="B13" s="122" t="str">
        <f>IF(Plussring!E124="","",IF(Plussring!E124=Plussring!B123,Plussring!B125,Plussring!B123))</f>
        <v>Mirtel Vinnal</v>
      </c>
      <c r="C13" s="122"/>
      <c r="D13" s="122"/>
      <c r="E13" s="14"/>
      <c r="F13" s="15" t="str">
        <f>IF(Mängud!F68="","",(Mängud!F68))</f>
        <v>3:0</v>
      </c>
      <c r="G13" s="13"/>
      <c r="J13" s="16"/>
      <c r="K13" s="14"/>
      <c r="L13" s="15" t="str">
        <f>IF(Mängud!F155="","",Mängud!F155)</f>
        <v>3:1</v>
      </c>
      <c r="P13" s="16"/>
      <c r="Q13" s="14"/>
      <c r="R13" s="15" t="str">
        <f>IF(Mängud!F218="","",Mängud!F218)</f>
        <v>3:2</v>
      </c>
      <c r="S13" s="19"/>
      <c r="T13" s="19"/>
    </row>
    <row r="14" spans="7:20" s="1" customFormat="1" ht="9.75">
      <c r="G14" s="16">
        <v>314</v>
      </c>
      <c r="H14" s="106" t="str">
        <f>IF(Mängud!E115="","",Mängud!E115)</f>
        <v>Peeter Pill</v>
      </c>
      <c r="I14" s="106"/>
      <c r="J14" s="106"/>
      <c r="P14" s="16"/>
      <c r="S14" s="19"/>
      <c r="T14" s="19"/>
    </row>
    <row r="15" spans="1:20" s="1" customFormat="1" ht="9.75">
      <c r="A15" s="10">
        <v>-236</v>
      </c>
      <c r="B15" s="107" t="str">
        <f>IF(Plussring!H18="","",IF(Plussring!H18=Plussring!E17,Plussring!E19,Plussring!E17))</f>
        <v>Peeter Pill</v>
      </c>
      <c r="C15" s="107"/>
      <c r="D15" s="107"/>
      <c r="G15" s="16"/>
      <c r="H15" s="14"/>
      <c r="I15" s="15" t="str">
        <f>IF(Mängud!F115="","",Mängud!F115)</f>
        <v>3:1</v>
      </c>
      <c r="J15" s="17"/>
      <c r="K15" s="19"/>
      <c r="P15" s="16"/>
      <c r="S15" s="19"/>
      <c r="T15" s="19"/>
    </row>
    <row r="16" spans="4:20" s="1" customFormat="1" ht="9.75">
      <c r="D16" s="13">
        <v>268</v>
      </c>
      <c r="E16" s="106" t="str">
        <f>IF(Mängud!E69="","",Mängud!E69)</f>
        <v>Peeter Pill</v>
      </c>
      <c r="F16" s="106"/>
      <c r="G16" s="106"/>
      <c r="M16" s="10">
        <v>-372</v>
      </c>
      <c r="N16" s="122" t="str">
        <f>IF(Plussring!N60="","",IF(Plussring!N60=Plussring!K56,Plussring!K64,Plussring!K56))</f>
        <v>Heino Kruusement</v>
      </c>
      <c r="O16" s="122"/>
      <c r="P16" s="122"/>
      <c r="S16" s="19"/>
      <c r="T16" s="19"/>
    </row>
    <row r="17" spans="1:20" s="1" customFormat="1" ht="9.75">
      <c r="A17" s="10">
        <v>-229</v>
      </c>
      <c r="B17" s="122" t="str">
        <f>IF(Plussring!E120="","",IF(Plussring!E120=Plussring!B119,Plussring!B121,Plussring!B119))</f>
        <v>Kristo Kerno</v>
      </c>
      <c r="C17" s="122"/>
      <c r="D17" s="122"/>
      <c r="E17" s="14"/>
      <c r="F17" s="15" t="str">
        <f>IF(Mängud!F69="","",(Mängud!F69))</f>
        <v>3:0</v>
      </c>
      <c r="S17" s="19"/>
      <c r="T17" s="19"/>
    </row>
    <row r="18" spans="7:20" s="1" customFormat="1" ht="9.75">
      <c r="G18" s="10">
        <v>-307</v>
      </c>
      <c r="H18" s="107" t="str">
        <f>IF(Plussring!K89="","",IF(Plussring!K89=Plussring!H87,Plussring!H91,Plussring!H87))</f>
        <v>Lauri Ulla</v>
      </c>
      <c r="I18" s="107"/>
      <c r="J18" s="107"/>
      <c r="S18" s="19"/>
      <c r="T18" s="19"/>
    </row>
    <row r="19" spans="1:20" s="1" customFormat="1" ht="9.75">
      <c r="A19" s="10">
        <v>-237</v>
      </c>
      <c r="B19" s="107" t="str">
        <f>IF(Plussring!H22="","",IF(Plussring!H22=Plussring!E21,Plussring!E23,Plussring!E21))</f>
        <v>Vesta Lissovenko</v>
      </c>
      <c r="C19" s="107"/>
      <c r="D19" s="107"/>
      <c r="J19" s="13"/>
      <c r="S19" s="19"/>
      <c r="T19" s="19"/>
    </row>
    <row r="20" spans="4:20" s="1" customFormat="1" ht="9.75">
      <c r="D20" s="13">
        <v>269</v>
      </c>
      <c r="E20" s="111" t="str">
        <f>IF(Mängud!E70="","",Mängud!E70)</f>
        <v>Vesta Lissovenko</v>
      </c>
      <c r="F20" s="111"/>
      <c r="G20" s="111"/>
      <c r="J20" s="16">
        <v>355</v>
      </c>
      <c r="K20" s="111" t="str">
        <f>IF(Mängud!E156="","",Mängud!E156)</f>
        <v>Lauri Ulla</v>
      </c>
      <c r="L20" s="111"/>
      <c r="M20" s="111"/>
      <c r="P20" s="10"/>
      <c r="T20" s="19"/>
    </row>
    <row r="21" spans="1:20" s="1" customFormat="1" ht="9.75">
      <c r="A21" s="10">
        <v>-228</v>
      </c>
      <c r="B21" s="122" t="str">
        <f>IF(Plussring!E116="","",IF(Plussring!E116=Plussring!B115,Plussring!B117,Plussring!B115))</f>
        <v>Larissa Lill</v>
      </c>
      <c r="C21" s="122"/>
      <c r="D21" s="122"/>
      <c r="E21" s="14"/>
      <c r="F21" s="15" t="str">
        <f>IF(Mängud!F70="","",(Mängud!F70))</f>
        <v>3:0</v>
      </c>
      <c r="G21" s="13"/>
      <c r="J21" s="16"/>
      <c r="K21" s="14"/>
      <c r="L21" s="15" t="str">
        <f>IF(Mängud!F156="","",Mängud!F156)</f>
        <v>3:1</v>
      </c>
      <c r="M21" s="13"/>
      <c r="Q21" s="14"/>
      <c r="R21" s="15"/>
      <c r="S21" s="19"/>
      <c r="T21" s="19"/>
    </row>
    <row r="22" spans="7:20" s="1" customFormat="1" ht="9.75">
      <c r="G22" s="16">
        <v>315</v>
      </c>
      <c r="H22" s="106" t="str">
        <f>IF(Mängud!E116="","",Mängud!E116)</f>
        <v>Arvi Merigan</v>
      </c>
      <c r="I22" s="106"/>
      <c r="J22" s="106"/>
      <c r="M22" s="16"/>
      <c r="S22" s="19"/>
      <c r="T22" s="19"/>
    </row>
    <row r="23" spans="1:20" s="1" customFormat="1" ht="9.75">
      <c r="A23" s="10">
        <v>-238</v>
      </c>
      <c r="B23" s="107" t="str">
        <f>IF(Plussring!H26="","",IF(Plussring!H26=Plussring!E25,Plussring!E27,Plussring!E25))</f>
        <v>Arvi Merigan</v>
      </c>
      <c r="C23" s="107"/>
      <c r="D23" s="107"/>
      <c r="G23" s="16"/>
      <c r="H23" s="14"/>
      <c r="I23" s="15" t="str">
        <f>IF(Mängud!F116="","",Mängud!F116)</f>
        <v>3:1</v>
      </c>
      <c r="M23" s="16"/>
      <c r="S23" s="19"/>
      <c r="T23" s="19"/>
    </row>
    <row r="24" spans="4:20" s="1" customFormat="1" ht="9.75">
      <c r="D24" s="13">
        <v>270</v>
      </c>
      <c r="E24" s="106" t="str">
        <f>IF(Mängud!E71="","",Mängud!E71)</f>
        <v>Arvi Merigan</v>
      </c>
      <c r="F24" s="106"/>
      <c r="G24" s="106"/>
      <c r="M24" s="16">
        <v>394</v>
      </c>
      <c r="N24" s="111" t="str">
        <f>IF(Mängud!E195="","",Mängud!E195)</f>
        <v>Lauri Ulla</v>
      </c>
      <c r="O24" s="111"/>
      <c r="P24" s="111"/>
      <c r="S24" s="19"/>
      <c r="T24" s="19"/>
    </row>
    <row r="25" spans="1:20" s="1" customFormat="1" ht="9.75">
      <c r="A25" s="10">
        <v>-227</v>
      </c>
      <c r="B25" s="122" t="str">
        <f>IF(Plussring!E112="","",IF(Plussring!E112=Plussring!B111,Plussring!B113,Plussring!B111))</f>
        <v>Bye Bye</v>
      </c>
      <c r="C25" s="122"/>
      <c r="D25" s="122"/>
      <c r="E25" s="14"/>
      <c r="F25" s="15" t="str">
        <f>IF(Mängud!F71="","",(Mängud!F71))</f>
        <v>w.o.</v>
      </c>
      <c r="M25" s="16"/>
      <c r="N25" s="14"/>
      <c r="O25" s="15" t="str">
        <f>IF(Mängud!F195="","",Mängud!F195)</f>
        <v>3:0</v>
      </c>
      <c r="P25" s="13"/>
      <c r="S25" s="19"/>
      <c r="T25" s="19"/>
    </row>
    <row r="26" spans="7:20" s="1" customFormat="1" ht="9.75">
      <c r="G26" s="10">
        <v>-308</v>
      </c>
      <c r="H26" s="107" t="str">
        <f>IF(Plussring!K97="","",IF(Plussring!K97=Plussring!H95,Plussring!H99,Plussring!H95))</f>
        <v>Piret Kummel</v>
      </c>
      <c r="I26" s="107"/>
      <c r="J26" s="107"/>
      <c r="M26" s="16"/>
      <c r="P26" s="16"/>
      <c r="S26" s="19"/>
      <c r="T26" s="19"/>
    </row>
    <row r="27" spans="1:20" s="1" customFormat="1" ht="9.75">
      <c r="A27" s="10">
        <v>-239</v>
      </c>
      <c r="B27" s="107" t="str">
        <f>IF(Plussring!H30="","",IF(Plussring!H30=Plussring!E29,Plussring!E31,Plussring!E29))</f>
        <v>Alex Rahuoja</v>
      </c>
      <c r="C27" s="107"/>
      <c r="D27" s="107"/>
      <c r="J27" s="13"/>
      <c r="M27" s="16"/>
      <c r="P27" s="16"/>
      <c r="S27" s="19"/>
      <c r="T27" s="19"/>
    </row>
    <row r="28" spans="4:20" s="1" customFormat="1" ht="9.75">
      <c r="D28" s="13">
        <v>271</v>
      </c>
      <c r="E28" s="111" t="str">
        <f>IF(Mängud!E72="","",Mängud!E72)</f>
        <v>Alex Rahuoja</v>
      </c>
      <c r="F28" s="111"/>
      <c r="G28" s="111"/>
      <c r="J28" s="16">
        <v>356</v>
      </c>
      <c r="K28" s="106" t="str">
        <f>IF(Mängud!E157="","",Mängud!E157)</f>
        <v>Piret Kummel</v>
      </c>
      <c r="L28" s="106"/>
      <c r="M28" s="106"/>
      <c r="P28" s="16">
        <v>418</v>
      </c>
      <c r="Q28" s="111" t="str">
        <f>IF(Mängud!E219="","",Mängud!E219)</f>
        <v>Lauri Ulla</v>
      </c>
      <c r="R28" s="111"/>
      <c r="S28" s="111"/>
      <c r="T28" s="19"/>
    </row>
    <row r="29" spans="1:20" s="1" customFormat="1" ht="9.75">
      <c r="A29" s="10">
        <v>-226</v>
      </c>
      <c r="B29" s="122" t="str">
        <f>IF(Plussring!E108="","",IF(Plussring!E108=Plussring!B107,Plussring!B109,Plussring!B107))</f>
        <v>Bye Bye</v>
      </c>
      <c r="C29" s="122"/>
      <c r="D29" s="122"/>
      <c r="E29" s="14"/>
      <c r="F29" s="15" t="str">
        <f>IF(Mängud!F72="","",(Mängud!F72))</f>
        <v>w.o.</v>
      </c>
      <c r="G29" s="13"/>
      <c r="J29" s="16"/>
      <c r="K29" s="14"/>
      <c r="L29" s="15" t="str">
        <f>IF(Mängud!F157="","",Mängud!F157)</f>
        <v>3:0</v>
      </c>
      <c r="P29" s="16"/>
      <c r="Q29" s="14"/>
      <c r="R29" s="15" t="str">
        <f>IF(Mängud!F219="","",Mängud!F219)</f>
        <v>w.o.</v>
      </c>
      <c r="T29" s="19"/>
    </row>
    <row r="30" spans="7:20" s="1" customFormat="1" ht="9.75">
      <c r="G30" s="16">
        <v>316</v>
      </c>
      <c r="H30" s="106" t="str">
        <f>IF(Mängud!E117="","",Mängud!E117)</f>
        <v>Alex Rahuoja</v>
      </c>
      <c r="I30" s="106"/>
      <c r="J30" s="106"/>
      <c r="P30" s="16"/>
      <c r="T30" s="19"/>
    </row>
    <row r="31" spans="1:20" s="1" customFormat="1" ht="9.75">
      <c r="A31" s="10">
        <v>-240</v>
      </c>
      <c r="B31" s="107" t="str">
        <f>IF(Plussring!H34="","",IF(Plussring!H34=Plussring!E33,Plussring!E35,Plussring!E33))</f>
        <v>Oleg Gussarov</v>
      </c>
      <c r="C31" s="107"/>
      <c r="D31" s="107"/>
      <c r="G31" s="16"/>
      <c r="H31" s="14"/>
      <c r="I31" s="15" t="str">
        <f>IF(Mängud!F117="","",Mängud!F117)</f>
        <v>3:2</v>
      </c>
      <c r="J31" s="17"/>
      <c r="K31" s="19"/>
      <c r="P31" s="16"/>
      <c r="T31" s="19"/>
    </row>
    <row r="32" spans="4:20" s="1" customFormat="1" ht="9.75">
      <c r="D32" s="13">
        <v>272</v>
      </c>
      <c r="E32" s="106" t="str">
        <f>IF(Mängud!E73="","",Mängud!E73)</f>
        <v>Oleg Gussarov</v>
      </c>
      <c r="F32" s="106"/>
      <c r="G32" s="106"/>
      <c r="K32" s="19"/>
      <c r="M32" s="10">
        <v>-371</v>
      </c>
      <c r="N32" s="122" t="str">
        <f>IF(Plussring!N44="","",IF(Plussring!N44=Plussring!K40,Plussring!K48,Plussring!K40))</f>
        <v>Timo Teras</v>
      </c>
      <c r="O32" s="122"/>
      <c r="P32" s="122"/>
      <c r="T32" s="19"/>
    </row>
    <row r="33" spans="1:20" s="1" customFormat="1" ht="9.75">
      <c r="A33" s="10">
        <v>-225</v>
      </c>
      <c r="B33" s="122" t="str">
        <f>IF(Plussring!E104="","",IF(Plussring!E104=Plussring!B103,Plussring!B105,Plussring!B103))</f>
        <v>Ivar Kiik</v>
      </c>
      <c r="C33" s="122"/>
      <c r="D33" s="122"/>
      <c r="E33" s="14"/>
      <c r="F33" s="15" t="str">
        <f>IF(Mängud!F73="","",(Mängud!F73))</f>
        <v>3:0</v>
      </c>
      <c r="T33" s="19"/>
    </row>
    <row r="34" spans="7:20" s="1" customFormat="1" ht="9.75">
      <c r="G34" s="10">
        <v>-309</v>
      </c>
      <c r="H34" s="107" t="str">
        <f>IF(Plussring!K105="","",IF(Plussring!K105=Plussring!H103,Plussring!H107,Plussring!H103))</f>
        <v>Taavi Miku</v>
      </c>
      <c r="I34" s="107"/>
      <c r="J34" s="107"/>
      <c r="T34" s="19"/>
    </row>
    <row r="35" spans="1:20" s="1" customFormat="1" ht="9.75">
      <c r="A35" s="10">
        <v>-241</v>
      </c>
      <c r="B35" s="107" t="str">
        <f>IF(Plussring!H38="","",IF(Plussring!H38=Plussring!E37,Plussring!E39,Plussring!E37))</f>
        <v>Aleks Vaarpu</v>
      </c>
      <c r="C35" s="107"/>
      <c r="D35" s="107"/>
      <c r="J35" s="13"/>
      <c r="T35" s="19"/>
    </row>
    <row r="36" spans="4:20" s="1" customFormat="1" ht="9.75">
      <c r="D36" s="13">
        <v>273</v>
      </c>
      <c r="E36" s="111" t="str">
        <f>IF(Mängud!E74="","",Mängud!E74)</f>
        <v>Alexandra-olivia Hanson</v>
      </c>
      <c r="F36" s="111"/>
      <c r="G36" s="111"/>
      <c r="J36" s="16">
        <v>357</v>
      </c>
      <c r="K36" s="111" t="str">
        <f>IF(Mängud!E158="","",Mängud!E158)</f>
        <v>Heikki Sool</v>
      </c>
      <c r="L36" s="111"/>
      <c r="M36" s="111"/>
      <c r="T36" s="19"/>
    </row>
    <row r="37" spans="1:20" s="1" customFormat="1" ht="9.75">
      <c r="A37" s="10">
        <v>-224</v>
      </c>
      <c r="B37" s="122" t="str">
        <f>IF(Plussring!E100="","",IF(Plussring!E100=Plussring!B99,Plussring!B101,Plussring!B99))</f>
        <v>Alexandra-olivia Hanson</v>
      </c>
      <c r="C37" s="122"/>
      <c r="D37" s="122"/>
      <c r="E37" s="14"/>
      <c r="F37" s="15" t="str">
        <f>IF(Mängud!F74="","",(Mängud!F74))</f>
        <v>3:1</v>
      </c>
      <c r="G37" s="13"/>
      <c r="J37" s="16"/>
      <c r="K37" s="14"/>
      <c r="L37" s="15" t="str">
        <f>IF(Mängud!F158="","",Mängud!F158)</f>
        <v>3:0</v>
      </c>
      <c r="M37" s="13"/>
      <c r="T37" s="19"/>
    </row>
    <row r="38" spans="7:20" s="1" customFormat="1" ht="9.75">
      <c r="G38" s="16">
        <v>317</v>
      </c>
      <c r="H38" s="106" t="str">
        <f>IF(Mängud!E118="","",Mängud!E118)</f>
        <v>Heikki Sool</v>
      </c>
      <c r="I38" s="106"/>
      <c r="J38" s="106"/>
      <c r="M38" s="16"/>
      <c r="T38" s="19"/>
    </row>
    <row r="39" spans="1:20" s="1" customFormat="1" ht="9.75">
      <c r="A39" s="10">
        <v>-242</v>
      </c>
      <c r="B39" s="107" t="str">
        <f>IF(Plussring!H42="","",IF(Plussring!H42=Plussring!E41,Plussring!E43,Plussring!E41))</f>
        <v>Heikki Sool</v>
      </c>
      <c r="C39" s="107"/>
      <c r="D39" s="107"/>
      <c r="G39" s="16"/>
      <c r="H39" s="14"/>
      <c r="I39" s="15" t="str">
        <f>IF(Mängud!F118="","",Mängud!F118)</f>
        <v>3:1</v>
      </c>
      <c r="M39" s="16"/>
      <c r="T39" s="19"/>
    </row>
    <row r="40" spans="4:20" s="1" customFormat="1" ht="9.75">
      <c r="D40" s="13">
        <v>274</v>
      </c>
      <c r="E40" s="106" t="str">
        <f>IF(Mängud!E75="","",Mängud!E75)</f>
        <v>Heikki Sool</v>
      </c>
      <c r="F40" s="106"/>
      <c r="G40" s="106"/>
      <c r="M40" s="16">
        <v>395</v>
      </c>
      <c r="N40" s="111" t="str">
        <f>IF(Mängud!E196="","",Mängud!E196)</f>
        <v>Heikki Sool</v>
      </c>
      <c r="O40" s="111"/>
      <c r="P40" s="111"/>
      <c r="Q40" s="19"/>
      <c r="T40" s="19"/>
    </row>
    <row r="41" spans="1:20" s="1" customFormat="1" ht="9.75">
      <c r="A41" s="10">
        <v>-223</v>
      </c>
      <c r="B41" s="122" t="str">
        <f>IF(Plussring!E96="","",IF(Plussring!E96=Plussring!B95,Plussring!B97,Plussring!B95))</f>
        <v>Bye Bye</v>
      </c>
      <c r="C41" s="122"/>
      <c r="D41" s="122"/>
      <c r="E41" s="14"/>
      <c r="F41" s="15" t="str">
        <f>IF(Mängud!F75="","",(Mängud!F75))</f>
        <v>w.o.</v>
      </c>
      <c r="M41" s="16"/>
      <c r="N41" s="14"/>
      <c r="O41" s="15" t="str">
        <f>IF(Mängud!F196="","",Mängud!F196)</f>
        <v>3:2</v>
      </c>
      <c r="Q41" s="31"/>
      <c r="T41" s="19"/>
    </row>
    <row r="42" spans="7:20" s="1" customFormat="1" ht="9.75">
      <c r="G42" s="10">
        <v>-310</v>
      </c>
      <c r="H42" s="107" t="str">
        <f>IF(Plussring!K113="","",IF(Plussring!K113=Plussring!H111,Plussring!H115,Plussring!H111))</f>
        <v>Kalju Kalda</v>
      </c>
      <c r="I42" s="107"/>
      <c r="J42" s="107"/>
      <c r="M42" s="16"/>
      <c r="P42" s="16"/>
      <c r="T42" s="19"/>
    </row>
    <row r="43" spans="1:20" s="1" customFormat="1" ht="9.75">
      <c r="A43" s="10">
        <v>-243</v>
      </c>
      <c r="B43" s="107" t="str">
        <f>IF(Plussring!H46="","",IF(Plussring!H46=Plussring!E45,Plussring!E47,Plussring!E45))</f>
        <v>Veljo Mõek</v>
      </c>
      <c r="C43" s="107"/>
      <c r="D43" s="107"/>
      <c r="J43" s="13"/>
      <c r="M43" s="16"/>
      <c r="P43" s="16"/>
      <c r="T43" s="19"/>
    </row>
    <row r="44" spans="4:20" s="1" customFormat="1" ht="9.75">
      <c r="D44" s="13">
        <v>275</v>
      </c>
      <c r="E44" s="111" t="str">
        <f>IF(Mängud!E76="","",Mängud!E76)</f>
        <v>Veljo Mõek</v>
      </c>
      <c r="F44" s="111"/>
      <c r="G44" s="111"/>
      <c r="J44" s="16">
        <v>358</v>
      </c>
      <c r="K44" s="106" t="str">
        <f>IF(Mängud!E159="","",Mängud!E159)</f>
        <v>Kalju Kalda</v>
      </c>
      <c r="L44" s="106"/>
      <c r="M44" s="106"/>
      <c r="P44" s="16">
        <v>419</v>
      </c>
      <c r="Q44" s="111" t="str">
        <f>IF(Mängud!E220="","",Mängud!E220)</f>
        <v>Aimar Välja</v>
      </c>
      <c r="R44" s="111"/>
      <c r="S44" s="111"/>
      <c r="T44" s="19"/>
    </row>
    <row r="45" spans="1:20" s="1" customFormat="1" ht="9.75">
      <c r="A45" s="10">
        <v>-222</v>
      </c>
      <c r="B45" s="122" t="str">
        <f>IF(Plussring!E92="","",IF(Plussring!E92=Plussring!B91,Plussring!B93,Plussring!B91))</f>
        <v>Bye Bye</v>
      </c>
      <c r="C45" s="122"/>
      <c r="D45" s="122"/>
      <c r="E45" s="14"/>
      <c r="F45" s="15" t="str">
        <f>IF(Mängud!F76="","",(Mängud!F76))</f>
        <v>w.o.</v>
      </c>
      <c r="G45" s="13"/>
      <c r="J45" s="16"/>
      <c r="K45" s="14"/>
      <c r="L45" s="15" t="str">
        <f>IF(Mängud!F159="","",Mängud!F159)</f>
        <v>3:0</v>
      </c>
      <c r="P45" s="16"/>
      <c r="Q45" s="14"/>
      <c r="R45" s="15" t="str">
        <f>IF(Mängud!F220="","",Mängud!F220)</f>
        <v>3:0</v>
      </c>
      <c r="S45" s="17"/>
      <c r="T45" s="19"/>
    </row>
    <row r="46" spans="7:20" s="1" customFormat="1" ht="9.75">
      <c r="G46" s="16">
        <v>318</v>
      </c>
      <c r="H46" s="111" t="str">
        <f>IF(Mängud!E119="","",Mängud!E119)</f>
        <v>Veljo Mõek</v>
      </c>
      <c r="I46" s="111"/>
      <c r="J46" s="111"/>
      <c r="K46" s="31"/>
      <c r="P46" s="16"/>
      <c r="S46" s="19"/>
      <c r="T46" s="19"/>
    </row>
    <row r="47" spans="1:20" s="1" customFormat="1" ht="9.75">
      <c r="A47" s="10">
        <v>-244</v>
      </c>
      <c r="B47" s="107" t="str">
        <f>IF(Plussring!H50="","",IF(Plussring!H50=Plussring!E49,Plussring!E51,Plussring!E49))</f>
        <v>Aili Kuldkepp</v>
      </c>
      <c r="C47" s="107"/>
      <c r="D47" s="107"/>
      <c r="G47" s="16"/>
      <c r="H47" s="14"/>
      <c r="I47" s="15" t="str">
        <f>IF(Mängud!F119="","",Mängud!F119)</f>
        <v>3:0</v>
      </c>
      <c r="J47" s="17"/>
      <c r="K47" s="19"/>
      <c r="P47" s="16"/>
      <c r="S47" s="19"/>
      <c r="T47" s="19"/>
    </row>
    <row r="48" spans="4:20" s="1" customFormat="1" ht="9.75">
      <c r="D48" s="13">
        <v>276</v>
      </c>
      <c r="E48" s="106" t="str">
        <f>IF(Mängud!E77="","",Mängud!E77)</f>
        <v>Aili Kuldkepp</v>
      </c>
      <c r="F48" s="106"/>
      <c r="G48" s="106"/>
      <c r="M48" s="10">
        <v>-370</v>
      </c>
      <c r="N48" s="122" t="str">
        <f>IF(Plussring!N28="","",IF(Plussring!N28=Plussring!K24,Plussring!K32,Plussring!K24))</f>
        <v>Aimar Välja</v>
      </c>
      <c r="O48" s="122"/>
      <c r="P48" s="122"/>
      <c r="S48" s="19"/>
      <c r="T48" s="19"/>
    </row>
    <row r="49" spans="1:20" s="1" customFormat="1" ht="9.75">
      <c r="A49" s="10">
        <v>-221</v>
      </c>
      <c r="B49" s="122" t="str">
        <f>IF(Plussring!E88="","",IF(Plussring!E88=Plussring!B87,Plussring!B89,Plussring!B87))</f>
        <v>Taivo Koitla</v>
      </c>
      <c r="C49" s="122"/>
      <c r="D49" s="122"/>
      <c r="E49" s="14"/>
      <c r="F49" s="15" t="str">
        <f>IF(Mängud!F77="","",(Mängud!F77))</f>
        <v>3:0</v>
      </c>
      <c r="P49" s="17"/>
      <c r="S49" s="19"/>
      <c r="T49" s="19"/>
    </row>
    <row r="50" spans="7:20" s="1" customFormat="1" ht="9.75">
      <c r="G50" s="10">
        <v>-311</v>
      </c>
      <c r="H50" s="107" t="str">
        <f>IF(Plussring!K121="","",IF(Plussring!K121=Plussring!H119,Plussring!H123,Plussring!H119))</f>
        <v>Grigori Maltizov</v>
      </c>
      <c r="I50" s="107"/>
      <c r="J50" s="107"/>
      <c r="S50" s="19"/>
      <c r="T50" s="19"/>
    </row>
    <row r="51" spans="1:20" s="1" customFormat="1" ht="9.75">
      <c r="A51" s="10">
        <v>-245</v>
      </c>
      <c r="B51" s="107" t="str">
        <f>IF(Plussring!H54="","",IF(Plussring!H54=Plussring!E53,Plussring!E55,Plussring!E53))</f>
        <v>Mati Türk</v>
      </c>
      <c r="C51" s="107"/>
      <c r="D51" s="107"/>
      <c r="J51" s="13"/>
      <c r="L51" s="32"/>
      <c r="S51" s="19"/>
      <c r="T51" s="19"/>
    </row>
    <row r="52" spans="4:20" s="1" customFormat="1" ht="12.75">
      <c r="D52" s="13">
        <v>277</v>
      </c>
      <c r="E52" s="111" t="str">
        <f>IF(Mängud!E78="","",Mängud!E78)</f>
        <v>Mati Türk</v>
      </c>
      <c r="F52" s="111"/>
      <c r="G52" s="111"/>
      <c r="J52" s="16">
        <v>359</v>
      </c>
      <c r="K52" s="111" t="str">
        <f>IF(Mängud!E160="","",Mängud!E160)</f>
        <v>Raino Rosin</v>
      </c>
      <c r="L52" s="111"/>
      <c r="M52" s="111"/>
      <c r="P52" s="33"/>
      <c r="R52"/>
      <c r="S52" s="19"/>
      <c r="T52" s="19"/>
    </row>
    <row r="53" spans="1:20" s="1" customFormat="1" ht="9.75">
      <c r="A53" s="10">
        <v>-220</v>
      </c>
      <c r="B53" s="122" t="str">
        <f>IF(Plussring!E84="","",IF(Plussring!E84=Plussring!B83,Plussring!B85,Plussring!B83))</f>
        <v>Siim Esko</v>
      </c>
      <c r="C53" s="122"/>
      <c r="D53" s="122"/>
      <c r="E53" s="14"/>
      <c r="F53" s="15" t="str">
        <f>IF(Mängud!F78="","",(Mängud!F78))</f>
        <v>3:0</v>
      </c>
      <c r="G53" s="13"/>
      <c r="J53" s="16"/>
      <c r="K53" s="14"/>
      <c r="L53" s="15" t="str">
        <f>IF(Mängud!F160="","",Mängud!F160)</f>
        <v>3:0</v>
      </c>
      <c r="M53" s="13"/>
      <c r="Q53" s="14"/>
      <c r="R53" s="15"/>
      <c r="S53" s="19"/>
      <c r="T53" s="19"/>
    </row>
    <row r="54" spans="7:20" s="1" customFormat="1" ht="9.75">
      <c r="G54" s="16">
        <v>319</v>
      </c>
      <c r="H54" s="106" t="str">
        <f>IF(Mängud!E120="","",Mängud!E120)</f>
        <v>Raino Rosin</v>
      </c>
      <c r="I54" s="106"/>
      <c r="J54" s="106"/>
      <c r="M54" s="16"/>
      <c r="S54" s="19"/>
      <c r="T54" s="19"/>
    </row>
    <row r="55" spans="1:20" s="1" customFormat="1" ht="9.75">
      <c r="A55" s="10">
        <v>-246</v>
      </c>
      <c r="B55" s="107" t="str">
        <f>IF(Plussring!H58="","",IF(Plussring!H58=Plussring!E57,Plussring!E59,Plussring!E57))</f>
        <v>Raino Rosin</v>
      </c>
      <c r="C55" s="107"/>
      <c r="D55" s="107"/>
      <c r="G55" s="16"/>
      <c r="H55" s="14"/>
      <c r="I55" s="15" t="str">
        <f>IF(Mängud!F120="","",Mängud!F120)</f>
        <v>3:1</v>
      </c>
      <c r="M55" s="16"/>
      <c r="S55" s="19"/>
      <c r="T55" s="19"/>
    </row>
    <row r="56" spans="4:20" s="1" customFormat="1" ht="9.75">
      <c r="D56" s="13">
        <v>278</v>
      </c>
      <c r="E56" s="106" t="str">
        <f>IF(Mängud!E79="","",Mängud!E79)</f>
        <v>Raino Rosin</v>
      </c>
      <c r="F56" s="106"/>
      <c r="G56" s="106"/>
      <c r="M56" s="16">
        <v>396</v>
      </c>
      <c r="N56" s="111" t="str">
        <f>IF(Mängud!E197="","",Mängud!E197)</f>
        <v>Uno Ridal</v>
      </c>
      <c r="O56" s="111"/>
      <c r="P56" s="111"/>
      <c r="S56" s="19"/>
      <c r="T56" s="19"/>
    </row>
    <row r="57" spans="1:20" s="1" customFormat="1" ht="9.75">
      <c r="A57" s="10">
        <v>-219</v>
      </c>
      <c r="B57" s="122" t="str">
        <f>IF(Plussring!E80="","",IF(Plussring!E80=Plussring!B79,Plussring!B81,Plussring!B79))</f>
        <v>Bye Bye</v>
      </c>
      <c r="C57" s="122"/>
      <c r="D57" s="122"/>
      <c r="E57" s="14"/>
      <c r="F57" s="15" t="str">
        <f>IF(Mängud!F79="","",(Mängud!F79))</f>
        <v>w.o.</v>
      </c>
      <c r="M57" s="16"/>
      <c r="N57" s="14"/>
      <c r="O57" s="15" t="str">
        <f>IF(Mängud!F197="","",Mängud!F197)</f>
        <v>3:0</v>
      </c>
      <c r="P57" s="13"/>
      <c r="S57" s="19"/>
      <c r="T57" s="19"/>
    </row>
    <row r="58" spans="7:20" s="1" customFormat="1" ht="9.75">
      <c r="G58" s="10">
        <v>-312</v>
      </c>
      <c r="H58" s="107" t="str">
        <f>IF(Plussring!K129="","",IF(Plussring!K129=Plussring!H127,Plussring!H131,Plussring!H127))</f>
        <v>Kalju Nasir</v>
      </c>
      <c r="I58" s="107"/>
      <c r="J58" s="107"/>
      <c r="M58" s="16"/>
      <c r="P58" s="16"/>
      <c r="S58" s="19"/>
      <c r="T58" s="19"/>
    </row>
    <row r="59" spans="1:20" s="1" customFormat="1" ht="9.75">
      <c r="A59" s="10">
        <v>-247</v>
      </c>
      <c r="B59" s="107" t="str">
        <f>IF(Plussring!H62="","",IF(Plussring!H62=Plussring!E61,Plussring!E63,Plussring!E61))</f>
        <v>Uno Ridal</v>
      </c>
      <c r="C59" s="107"/>
      <c r="D59" s="107"/>
      <c r="J59" s="13"/>
      <c r="M59" s="16"/>
      <c r="P59" s="16"/>
      <c r="S59" s="19"/>
      <c r="T59" s="19"/>
    </row>
    <row r="60" spans="4:20" s="1" customFormat="1" ht="9.75">
      <c r="D60" s="13">
        <v>279</v>
      </c>
      <c r="E60" s="111" t="str">
        <f>IF(Mängud!E80="","",Mängud!E80)</f>
        <v>Uno Ridal</v>
      </c>
      <c r="F60" s="111"/>
      <c r="G60" s="111"/>
      <c r="J60" s="16">
        <v>360</v>
      </c>
      <c r="K60" s="106" t="str">
        <f>IF(Mängud!E161="","",Mängud!E161)</f>
        <v>Uno Ridal</v>
      </c>
      <c r="L60" s="106"/>
      <c r="M60" s="106"/>
      <c r="P60" s="16">
        <v>420</v>
      </c>
      <c r="Q60" s="111" t="str">
        <f>IF(Mängud!E221="","",Mängud!E221)</f>
        <v>Keit Reinsalu</v>
      </c>
      <c r="R60" s="111"/>
      <c r="S60" s="111"/>
      <c r="T60" s="19"/>
    </row>
    <row r="61" spans="1:20" s="1" customFormat="1" ht="9.75">
      <c r="A61" s="10">
        <v>-218</v>
      </c>
      <c r="B61" s="122" t="str">
        <f>IF(Plussring!E76="","",IF(Plussring!E76=Plussring!B75,Plussring!B77,Plussring!B75))</f>
        <v>Bye Bye</v>
      </c>
      <c r="C61" s="122"/>
      <c r="D61" s="122"/>
      <c r="E61" s="14"/>
      <c r="F61" s="15" t="str">
        <f>IF(Mängud!F80="","",(Mängud!F80))</f>
        <v>w.o.</v>
      </c>
      <c r="G61" s="13"/>
      <c r="J61" s="16"/>
      <c r="K61" s="14"/>
      <c r="L61" s="15" t="str">
        <f>IF(Mängud!F161="","",Mängud!F161)</f>
        <v>3:2</v>
      </c>
      <c r="P61" s="16"/>
      <c r="Q61" s="14"/>
      <c r="R61" s="15" t="str">
        <f>IF(Mängud!F221="","",Mängud!F221)</f>
        <v>3:0</v>
      </c>
      <c r="T61" s="19"/>
    </row>
    <row r="62" spans="7:20" s="1" customFormat="1" ht="9.75">
      <c r="G62" s="16">
        <v>320</v>
      </c>
      <c r="H62" s="111" t="str">
        <f>IF(Mängud!E121="","",Mängud!E121)</f>
        <v>Uno Ridal</v>
      </c>
      <c r="I62" s="111"/>
      <c r="J62" s="111"/>
      <c r="K62" s="31"/>
      <c r="P62" s="16"/>
      <c r="T62" s="19"/>
    </row>
    <row r="63" spans="1:20" s="1" customFormat="1" ht="9.75">
      <c r="A63" s="10">
        <v>-248</v>
      </c>
      <c r="B63" s="107" t="str">
        <f>IF(Plussring!H66="","",IF(Plussring!H66=Plussring!E65,Plussring!E67,Plussring!E65))</f>
        <v>Urmas Vender</v>
      </c>
      <c r="C63" s="107"/>
      <c r="D63" s="107"/>
      <c r="G63" s="16"/>
      <c r="H63" s="14"/>
      <c r="I63" s="15" t="str">
        <f>IF(Mängud!F121="","",Mängud!F121)</f>
        <v>3:0</v>
      </c>
      <c r="J63" s="17"/>
      <c r="K63" s="19"/>
      <c r="P63" s="16"/>
      <c r="T63" s="19"/>
    </row>
    <row r="64" spans="2:20" s="1" customFormat="1" ht="9.75">
      <c r="B64" s="17"/>
      <c r="C64" s="17"/>
      <c r="D64" s="13">
        <v>280</v>
      </c>
      <c r="E64" s="106" t="str">
        <f>IF(Mängud!E81="","",Mängud!E81)</f>
        <v>Tarmo All</v>
      </c>
      <c r="F64" s="106"/>
      <c r="G64" s="106"/>
      <c r="M64" s="10">
        <v>-369</v>
      </c>
      <c r="N64" s="122" t="str">
        <f>IF(Plussring!N12="","",IF(Plussring!N12=Plussring!K8,Plussring!K16,Plussring!K8))</f>
        <v>Keit Reinsalu</v>
      </c>
      <c r="O64" s="122"/>
      <c r="P64" s="122"/>
      <c r="T64" s="19"/>
    </row>
    <row r="65" spans="1:20" s="1" customFormat="1" ht="9.75">
      <c r="A65" s="10">
        <v>-217</v>
      </c>
      <c r="B65" s="122" t="str">
        <f>IF(Plussring!E72="","",IF(Plussring!E72=Plussring!B71,Plussring!B73,Plussring!B71))</f>
        <v>Tarmo All</v>
      </c>
      <c r="C65" s="122"/>
      <c r="D65" s="122"/>
      <c r="E65" s="14"/>
      <c r="F65" s="15" t="str">
        <f>IF(Mängud!F81="","",(Mängud!F81))</f>
        <v>3:2</v>
      </c>
      <c r="T65" s="19"/>
    </row>
    <row r="66" spans="7:20" s="1" customFormat="1" ht="9.75">
      <c r="G66" s="10">
        <v>-297</v>
      </c>
      <c r="H66" s="107" t="str">
        <f>IF(Plussring!K8="","",IF(Plussring!K8=Plussring!H6,Plussring!H10,Plussring!H6))</f>
        <v>Vootele Vaher</v>
      </c>
      <c r="I66" s="107"/>
      <c r="J66" s="107"/>
      <c r="T66" s="19"/>
    </row>
    <row r="67" spans="1:20" s="1" customFormat="1" ht="9.75">
      <c r="A67" s="10">
        <v>-249</v>
      </c>
      <c r="B67" s="107" t="str">
        <f>IF(Plussring!H71="","",IF(Plussring!H71=Plussring!E70,Plussring!E72,Plussring!E70))</f>
        <v>Kestutis Aleknavicius</v>
      </c>
      <c r="C67" s="107"/>
      <c r="D67" s="107"/>
      <c r="J67" s="16"/>
      <c r="T67" s="19"/>
    </row>
    <row r="68" spans="4:20" s="1" customFormat="1" ht="9.75">
      <c r="D68" s="13">
        <v>281</v>
      </c>
      <c r="E68" s="111" t="str">
        <f>IF(Mängud!E82="","",Mängud!E82)</f>
        <v>Anatoli Zapunov</v>
      </c>
      <c r="F68" s="111"/>
      <c r="G68" s="111"/>
      <c r="J68" s="16">
        <v>361</v>
      </c>
      <c r="K68" s="111" t="str">
        <f>IF(Mängud!E162="","",Mängud!E162)</f>
        <v>Vootele Vaher</v>
      </c>
      <c r="L68" s="111"/>
      <c r="M68" s="111"/>
      <c r="T68" s="19"/>
    </row>
    <row r="69" spans="1:20" s="1" customFormat="1" ht="9.75">
      <c r="A69" s="10">
        <v>-216</v>
      </c>
      <c r="B69" s="122" t="str">
        <f>IF(Plussring!E67="","",IF(Plussring!E67=Plussring!B66,Plussring!B68,Plussring!B66))</f>
        <v>Anatoli Zapunov</v>
      </c>
      <c r="C69" s="122"/>
      <c r="D69" s="122"/>
      <c r="E69" s="14"/>
      <c r="F69" s="15" t="str">
        <f>IF(Mängud!F82="","",(Mängud!F82))</f>
        <v>3:2</v>
      </c>
      <c r="G69" s="13"/>
      <c r="J69" s="16"/>
      <c r="K69" s="14"/>
      <c r="L69" s="15" t="str">
        <f>IF(Mängud!F162="","",Mängud!F162)</f>
        <v>3:0</v>
      </c>
      <c r="M69" s="13"/>
      <c r="T69" s="19"/>
    </row>
    <row r="70" spans="7:20" s="1" customFormat="1" ht="9.75">
      <c r="G70" s="16">
        <v>321</v>
      </c>
      <c r="H70" s="106" t="str">
        <f>IF(Mängud!E122="","",Mängud!E122)</f>
        <v>Marika Kotka</v>
      </c>
      <c r="I70" s="106"/>
      <c r="J70" s="106"/>
      <c r="M70" s="16"/>
      <c r="T70" s="19"/>
    </row>
    <row r="71" spans="1:20" s="1" customFormat="1" ht="9.75">
      <c r="A71" s="10">
        <v>-250</v>
      </c>
      <c r="B71" s="107" t="str">
        <f>IF(Plussring!H75="","",IF(Plussring!H75=Plussring!E74,Plussring!E76,Plussring!E74))</f>
        <v>Marika Kotka</v>
      </c>
      <c r="C71" s="107"/>
      <c r="D71" s="107"/>
      <c r="G71" s="16"/>
      <c r="H71" s="14"/>
      <c r="I71" s="15" t="str">
        <f>IF(Mängud!F122="","",Mängud!F122)</f>
        <v>3:0</v>
      </c>
      <c r="M71" s="16"/>
      <c r="T71" s="19"/>
    </row>
    <row r="72" spans="4:20" s="1" customFormat="1" ht="9.75">
      <c r="D72" s="13">
        <v>282</v>
      </c>
      <c r="E72" s="106" t="str">
        <f>IF(Mängud!E83="","",Mängud!E83)</f>
        <v>Marika Kotka</v>
      </c>
      <c r="F72" s="106"/>
      <c r="G72" s="106"/>
      <c r="M72" s="16">
        <v>397</v>
      </c>
      <c r="N72" s="111" t="str">
        <f>IF(Mängud!E198="","",Mängud!E198)</f>
        <v>Eduard Virkunen</v>
      </c>
      <c r="O72" s="111"/>
      <c r="P72" s="111"/>
      <c r="Q72" s="19"/>
      <c r="T72" s="19"/>
    </row>
    <row r="73" spans="1:20" s="1" customFormat="1" ht="9.75">
      <c r="A73" s="10">
        <v>-215</v>
      </c>
      <c r="B73" s="122" t="str">
        <f>IF(Plussring!E63="","",IF(Plussring!E63=Plussring!B62,Plussring!B64,Plussring!B62))</f>
        <v>Bye Bye</v>
      </c>
      <c r="C73" s="122"/>
      <c r="D73" s="122"/>
      <c r="E73" s="14"/>
      <c r="F73" s="15" t="str">
        <f>IF(Mängud!F83="","",(Mängud!F83))</f>
        <v>w.o.</v>
      </c>
      <c r="M73" s="16"/>
      <c r="N73" s="14"/>
      <c r="O73" s="15" t="str">
        <f>IF(Mängud!F198="","",Mängud!F198)</f>
        <v>3:0</v>
      </c>
      <c r="Q73" s="31"/>
      <c r="T73" s="19"/>
    </row>
    <row r="74" spans="7:20" s="1" customFormat="1" ht="9.75">
      <c r="G74" s="10">
        <v>-298</v>
      </c>
      <c r="H74" s="107" t="str">
        <f>IF(Plussring!K16="","",IF(Plussring!K16=Plussring!H14,Plussring!H18,Plussring!H14))</f>
        <v>Eduard Virkunen</v>
      </c>
      <c r="I74" s="107"/>
      <c r="J74" s="107"/>
      <c r="M74" s="16"/>
      <c r="P74" s="16"/>
      <c r="T74" s="19"/>
    </row>
    <row r="75" spans="1:20" s="1" customFormat="1" ht="9.75">
      <c r="A75" s="10">
        <v>-251</v>
      </c>
      <c r="B75" s="107" t="str">
        <f>IF(Plussring!H79="","",IF(Plussring!H79=Plussring!E78,Plussring!E80,Plussring!E78))</f>
        <v>Toomas Hansar</v>
      </c>
      <c r="C75" s="107"/>
      <c r="D75" s="107"/>
      <c r="J75" s="13"/>
      <c r="M75" s="16"/>
      <c r="P75" s="16"/>
      <c r="T75" s="19"/>
    </row>
    <row r="76" spans="4:20" s="1" customFormat="1" ht="9.75">
      <c r="D76" s="13">
        <v>283</v>
      </c>
      <c r="E76" s="111" t="str">
        <f>IF(Mängud!E84="","",Mängud!E84)</f>
        <v>Toomas Hansar</v>
      </c>
      <c r="F76" s="111"/>
      <c r="G76" s="111"/>
      <c r="J76" s="16">
        <v>362</v>
      </c>
      <c r="K76" s="106" t="str">
        <f>IF(Mängud!E163="","",Mängud!E163)</f>
        <v>Eduard Virkunen</v>
      </c>
      <c r="L76" s="106"/>
      <c r="M76" s="106"/>
      <c r="P76" s="16">
        <v>421</v>
      </c>
      <c r="Q76" s="111" t="str">
        <f>IF(Mängud!E222="","",Mängud!E222)</f>
        <v>Imre Korsen</v>
      </c>
      <c r="R76" s="111"/>
      <c r="S76" s="111"/>
      <c r="T76" s="19"/>
    </row>
    <row r="77" spans="1:20" s="1" customFormat="1" ht="9.75">
      <c r="A77" s="10">
        <v>-214</v>
      </c>
      <c r="B77" s="122" t="str">
        <f>IF(Plussring!E59="","",IF(Plussring!E59=Plussring!B58,Plussring!B60,Plussring!B58))</f>
        <v>Bye Bye</v>
      </c>
      <c r="C77" s="122"/>
      <c r="D77" s="122"/>
      <c r="E77" s="14"/>
      <c r="F77" s="15" t="str">
        <f>IF(Mängud!F84="","",(Mängud!F84))</f>
        <v>w.o.</v>
      </c>
      <c r="G77" s="13"/>
      <c r="J77" s="16"/>
      <c r="K77" s="14"/>
      <c r="L77" s="15" t="str">
        <f>IF(Mängud!F163="","",Mängud!F163)</f>
        <v>3:0</v>
      </c>
      <c r="P77" s="16"/>
      <c r="Q77" s="14"/>
      <c r="R77" s="15" t="str">
        <f>IF(Mängud!F222="","",Mängud!F222)</f>
        <v>3:2</v>
      </c>
      <c r="S77" s="17"/>
      <c r="T77" s="19"/>
    </row>
    <row r="78" spans="7:20" s="1" customFormat="1" ht="9.75">
      <c r="G78" s="16">
        <v>322</v>
      </c>
      <c r="H78" s="106" t="str">
        <f>IF(Mängud!E123="","",Mängud!E123)</f>
        <v>Toomas Hansar</v>
      </c>
      <c r="I78" s="106"/>
      <c r="J78" s="106"/>
      <c r="P78" s="16"/>
      <c r="S78" s="19"/>
      <c r="T78" s="19"/>
    </row>
    <row r="79" spans="1:20" s="1" customFormat="1" ht="9.75">
      <c r="A79" s="10">
        <v>-252</v>
      </c>
      <c r="B79" s="107" t="str">
        <f>IF(Plussring!H83="","",IF(Plussring!H83=Plussring!E82,Plussring!E84,Plussring!E82))</f>
        <v>Celly Kukk</v>
      </c>
      <c r="C79" s="107"/>
      <c r="D79" s="107"/>
      <c r="G79" s="16"/>
      <c r="H79" s="14"/>
      <c r="I79" s="15" t="str">
        <f>IF(Mängud!F123="","",Mängud!F123)</f>
        <v>3:2</v>
      </c>
      <c r="J79" s="17"/>
      <c r="K79" s="19"/>
      <c r="P79" s="16"/>
      <c r="S79" s="19"/>
      <c r="T79" s="19"/>
    </row>
    <row r="80" spans="4:20" s="1" customFormat="1" ht="9.75">
      <c r="D80" s="13">
        <v>284</v>
      </c>
      <c r="E80" s="106" t="str">
        <f>IF(Mängud!E85="","",Mängud!E85)</f>
        <v>Celly Kukk</v>
      </c>
      <c r="F80" s="106"/>
      <c r="G80" s="106"/>
      <c r="M80" s="10">
        <v>-376</v>
      </c>
      <c r="N80" s="122" t="str">
        <f>IF(Plussring!N125="","",IF(Plussring!N125=Plussring!K121,Plussring!K129,Plussring!K121))</f>
        <v>Imre Korsen</v>
      </c>
      <c r="O80" s="122"/>
      <c r="P80" s="122"/>
      <c r="S80" s="19"/>
      <c r="T80" s="19"/>
    </row>
    <row r="81" spans="1:20" s="1" customFormat="1" ht="9.75">
      <c r="A81" s="10">
        <v>-213</v>
      </c>
      <c r="B81" s="122" t="str">
        <f>IF(Plussring!E55="","",IF(Plussring!E55=Plussring!B54,Plussring!B56,Plussring!B54))</f>
        <v>Rene Vinnal</v>
      </c>
      <c r="C81" s="122"/>
      <c r="D81" s="122"/>
      <c r="E81" s="14"/>
      <c r="F81" s="15" t="str">
        <f>IF(Mängud!F85="","",(Mängud!F85))</f>
        <v>3:2</v>
      </c>
      <c r="S81" s="19"/>
      <c r="T81" s="19"/>
    </row>
    <row r="82" spans="1:20" s="1" customFormat="1" ht="9.75">
      <c r="A82" s="10"/>
      <c r="B82" s="27"/>
      <c r="C82" s="27"/>
      <c r="D82" s="27"/>
      <c r="E82" s="14"/>
      <c r="F82" s="15"/>
      <c r="S82" s="19"/>
      <c r="T82" s="19"/>
    </row>
    <row r="83" spans="7:20" s="1" customFormat="1" ht="9.75">
      <c r="G83" s="10">
        <v>-299</v>
      </c>
      <c r="H83" s="107" t="str">
        <f>IF(Plussring!K24="","",IF(Plussring!K24=Plussring!H22,Plussring!H26,Plussring!H22))</f>
        <v>Kalle Kuuspalu</v>
      </c>
      <c r="I83" s="107"/>
      <c r="J83" s="107"/>
      <c r="S83" s="19"/>
      <c r="T83" s="19"/>
    </row>
    <row r="84" spans="1:20" s="1" customFormat="1" ht="9.75">
      <c r="A84" s="10">
        <v>-253</v>
      </c>
      <c r="B84" s="107" t="str">
        <f>IF(Plussring!H87="","",IF(Plussring!H87=Plussring!E86,Plussring!E88,Plussring!E86))</f>
        <v>Aleksandr Zubjuk</v>
      </c>
      <c r="C84" s="107"/>
      <c r="D84" s="107"/>
      <c r="J84" s="13"/>
      <c r="S84" s="19"/>
      <c r="T84" s="19"/>
    </row>
    <row r="85" spans="4:20" s="1" customFormat="1" ht="9.75">
      <c r="D85" s="13">
        <v>285</v>
      </c>
      <c r="E85" s="111" t="str">
        <f>IF(Mängud!E86="","",Mängud!E86)</f>
        <v>Aleksandr Zubjuk</v>
      </c>
      <c r="F85" s="111"/>
      <c r="G85" s="111"/>
      <c r="J85" s="16">
        <v>363</v>
      </c>
      <c r="K85" s="111" t="str">
        <f>IF(Mängud!E164="","",Mängud!E164)</f>
        <v>Kalle Kuuspalu</v>
      </c>
      <c r="L85" s="111"/>
      <c r="M85" s="111"/>
      <c r="P85" s="10"/>
      <c r="S85" s="19"/>
      <c r="T85" s="19"/>
    </row>
    <row r="86" spans="1:20" s="1" customFormat="1" ht="9.75">
      <c r="A86" s="10">
        <v>-212</v>
      </c>
      <c r="B86" s="122" t="str">
        <f>IF(Plussring!E51="","",IF(Plussring!E51=Plussring!B50,Plussring!B52,Plussring!B50))</f>
        <v>Raul Taevas</v>
      </c>
      <c r="C86" s="122"/>
      <c r="D86" s="122"/>
      <c r="E86" s="14"/>
      <c r="F86" s="15" t="str">
        <f>IF(Mängud!F86="","",(Mängud!F86))</f>
        <v>3:0</v>
      </c>
      <c r="G86" s="13"/>
      <c r="J86" s="16"/>
      <c r="K86" s="14"/>
      <c r="L86" s="15" t="str">
        <f>IF(Mängud!F164="","",Mängud!F164)</f>
        <v>3:0</v>
      </c>
      <c r="M86" s="13"/>
      <c r="Q86" s="14"/>
      <c r="R86" s="15"/>
      <c r="S86" s="19"/>
      <c r="T86" s="19"/>
    </row>
    <row r="87" spans="7:20" s="1" customFormat="1" ht="9.75">
      <c r="G87" s="16">
        <v>323</v>
      </c>
      <c r="H87" s="106" t="str">
        <f>IF(Mängud!E124="","",Mängud!E124)</f>
        <v>Aleksandr Zubjuk</v>
      </c>
      <c r="I87" s="106"/>
      <c r="J87" s="106"/>
      <c r="M87" s="16"/>
      <c r="S87" s="19"/>
      <c r="T87" s="19"/>
    </row>
    <row r="88" spans="1:20" s="1" customFormat="1" ht="9.75">
      <c r="A88" s="10">
        <v>-254</v>
      </c>
      <c r="B88" s="107" t="str">
        <f>IF(Plussring!H91="","",IF(Plussring!H91=Plussring!E90,Plussring!E92,Plussring!E90))</f>
        <v>Kristi Ernits</v>
      </c>
      <c r="C88" s="107"/>
      <c r="D88" s="107"/>
      <c r="G88" s="16"/>
      <c r="H88" s="14"/>
      <c r="I88" s="15" t="str">
        <f>IF(Mängud!F124="","",Mängud!F124)</f>
        <v>3:1</v>
      </c>
      <c r="M88" s="16"/>
      <c r="S88" s="19"/>
      <c r="T88" s="19"/>
    </row>
    <row r="89" spans="4:20" s="1" customFormat="1" ht="9.75">
      <c r="D89" s="13">
        <v>286</v>
      </c>
      <c r="E89" s="106" t="str">
        <f>IF(Mängud!E87="","",Mängud!E87)</f>
        <v>Kristi Ernits</v>
      </c>
      <c r="F89" s="106"/>
      <c r="G89" s="106"/>
      <c r="M89" s="16">
        <v>398</v>
      </c>
      <c r="N89" s="111" t="str">
        <f>IF(Mängud!E199="","",Mängud!E199)</f>
        <v>Oliver Ollmann</v>
      </c>
      <c r="O89" s="111"/>
      <c r="P89" s="111"/>
      <c r="S89" s="19"/>
      <c r="T89" s="19"/>
    </row>
    <row r="90" spans="1:20" s="1" customFormat="1" ht="9.75">
      <c r="A90" s="10">
        <v>-211</v>
      </c>
      <c r="B90" s="122" t="str">
        <f>IF(Plussring!E47="","",IF(Plussring!E47=Plussring!B46,Plussring!B48,Plussring!B46))</f>
        <v>Bye Bye</v>
      </c>
      <c r="C90" s="122"/>
      <c r="D90" s="122"/>
      <c r="E90" s="14"/>
      <c r="F90" s="15" t="str">
        <f>IF(Mängud!F87="","",(Mängud!F87))</f>
        <v>w.o.</v>
      </c>
      <c r="M90" s="16"/>
      <c r="N90" s="14"/>
      <c r="O90" s="15" t="str">
        <f>IF(Mängud!F199="","",Mängud!F199)</f>
        <v>3:1</v>
      </c>
      <c r="P90" s="13"/>
      <c r="S90" s="19"/>
      <c r="T90" s="19"/>
    </row>
    <row r="91" spans="7:20" s="1" customFormat="1" ht="9.75">
      <c r="G91" s="10">
        <v>-300</v>
      </c>
      <c r="H91" s="107" t="str">
        <f>IF(Plussring!K32="","",IF(Plussring!K32=Plussring!H30,Plussring!H34,Plussring!H30))</f>
        <v>Ain Raid</v>
      </c>
      <c r="I91" s="107"/>
      <c r="J91" s="107"/>
      <c r="M91" s="16"/>
      <c r="P91" s="16"/>
      <c r="S91" s="19"/>
      <c r="T91" s="19"/>
    </row>
    <row r="92" spans="1:20" s="1" customFormat="1" ht="9.75">
      <c r="A92" s="10">
        <v>-255</v>
      </c>
      <c r="B92" s="107" t="str">
        <f>IF(Plussring!H95="","",IF(Plussring!H95=Plussring!E94,Plussring!E96,Plussring!E94))</f>
        <v>Oliver Ollmann</v>
      </c>
      <c r="C92" s="107"/>
      <c r="D92" s="107"/>
      <c r="J92" s="13"/>
      <c r="M92" s="16"/>
      <c r="P92" s="16"/>
      <c r="S92" s="19"/>
      <c r="T92" s="19"/>
    </row>
    <row r="93" spans="4:20" s="1" customFormat="1" ht="9.75">
      <c r="D93" s="13">
        <v>287</v>
      </c>
      <c r="E93" s="111" t="str">
        <f>IF(Mängud!E88="","",Mängud!E88)</f>
        <v>Oliver Ollmann</v>
      </c>
      <c r="F93" s="111"/>
      <c r="G93" s="111"/>
      <c r="J93" s="16">
        <v>364</v>
      </c>
      <c r="K93" s="106" t="str">
        <f>IF(Mängud!E165="","",Mängud!E165)</f>
        <v>Oliver Ollmann</v>
      </c>
      <c r="L93" s="106"/>
      <c r="M93" s="106"/>
      <c r="P93" s="16">
        <v>422</v>
      </c>
      <c r="Q93" s="111" t="str">
        <f>IF(Mängud!E223="","",Mängud!E223)</f>
        <v>Taavi Raidmets</v>
      </c>
      <c r="R93" s="111"/>
      <c r="S93" s="111"/>
      <c r="T93" s="19"/>
    </row>
    <row r="94" spans="1:20" s="1" customFormat="1" ht="9.75">
      <c r="A94" s="10">
        <v>-210</v>
      </c>
      <c r="B94" s="122" t="str">
        <f>IF(Plussring!E43="","",IF(Plussring!E43=Plussring!B42,Plussring!B44,Plussring!B42))</f>
        <v>Bye Bye</v>
      </c>
      <c r="C94" s="122"/>
      <c r="D94" s="122"/>
      <c r="E94" s="14"/>
      <c r="F94" s="15" t="str">
        <f>IF(Mängud!F88="","",(Mängud!F88))</f>
        <v>w.o.</v>
      </c>
      <c r="G94" s="13"/>
      <c r="J94" s="16"/>
      <c r="K94" s="14"/>
      <c r="L94" s="15" t="str">
        <f>IF(Mängud!F165="","",Mängud!F165)</f>
        <v>3:2</v>
      </c>
      <c r="P94" s="16"/>
      <c r="Q94" s="14"/>
      <c r="R94" s="15" t="str">
        <f>IF(Mängud!F223="","",Mängud!F223)</f>
        <v>3:0</v>
      </c>
      <c r="T94" s="19"/>
    </row>
    <row r="95" spans="7:20" s="1" customFormat="1" ht="9.75">
      <c r="G95" s="16">
        <v>324</v>
      </c>
      <c r="H95" s="106" t="str">
        <f>IF(Mängud!E125="","",Mängud!E125)</f>
        <v>Oliver Ollmann</v>
      </c>
      <c r="I95" s="106"/>
      <c r="J95" s="106"/>
      <c r="P95" s="16"/>
      <c r="T95" s="19"/>
    </row>
    <row r="96" spans="1:20" s="1" customFormat="1" ht="9.75">
      <c r="A96" s="10">
        <v>-256</v>
      </c>
      <c r="B96" s="107" t="str">
        <f>IF(Plussring!H99="","",IF(Plussring!H99=Plussring!E98,Plussring!E100,Plussring!E98))</f>
        <v>Heiki Hansar</v>
      </c>
      <c r="C96" s="107"/>
      <c r="D96" s="107"/>
      <c r="G96" s="16"/>
      <c r="H96" s="14"/>
      <c r="I96" s="15" t="str">
        <f>IF(Mängud!F125="","",Mängud!F125)</f>
        <v>3:0</v>
      </c>
      <c r="J96" s="17"/>
      <c r="K96" s="19"/>
      <c r="P96" s="16"/>
      <c r="T96" s="19"/>
    </row>
    <row r="97" spans="4:20" s="1" customFormat="1" ht="9.75">
      <c r="D97" s="13">
        <v>288</v>
      </c>
      <c r="E97" s="106" t="str">
        <f>IF(Mängud!E89="","",Mängud!E89)</f>
        <v>Raivo Roots</v>
      </c>
      <c r="F97" s="106"/>
      <c r="G97" s="106"/>
      <c r="K97" s="19"/>
      <c r="M97" s="10">
        <v>-375</v>
      </c>
      <c r="N97" s="122" t="str">
        <f>IF(Plussring!N109="","",IF(Plussring!N109=Plussring!K105,Plussring!K113,Plussring!K105))</f>
        <v>Taavi Raidmets</v>
      </c>
      <c r="O97" s="122"/>
      <c r="P97" s="122"/>
      <c r="T97" s="19"/>
    </row>
    <row r="98" spans="1:20" s="1" customFormat="1" ht="9.75">
      <c r="A98" s="10">
        <v>-209</v>
      </c>
      <c r="B98" s="122" t="str">
        <f>IF(Plussring!E39="","",IF(Plussring!E39=Plussring!B38,Plussring!B40,Plussring!B38))</f>
        <v>Raivo Roots</v>
      </c>
      <c r="C98" s="122"/>
      <c r="D98" s="122"/>
      <c r="E98" s="14"/>
      <c r="F98" s="15" t="str">
        <f>IF(Mängud!F89="","",(Mängud!F89))</f>
        <v>3:0</v>
      </c>
      <c r="T98" s="19"/>
    </row>
    <row r="99" spans="7:20" s="1" customFormat="1" ht="9.75">
      <c r="G99" s="10">
        <v>-301</v>
      </c>
      <c r="H99" s="107" t="str">
        <f>IF(Plussring!K40="","",IF(Plussring!K40=Plussring!H38,Plussring!H42,Plussring!H38))</f>
        <v>Andres Lampe</v>
      </c>
      <c r="I99" s="107"/>
      <c r="J99" s="107"/>
      <c r="T99" s="19"/>
    </row>
    <row r="100" spans="1:20" s="1" customFormat="1" ht="9.75">
      <c r="A100" s="10">
        <v>-257</v>
      </c>
      <c r="B100" s="107" t="str">
        <f>IF(Plussring!H103="","",IF(Plussring!H103=Plussring!E102,Plussring!E104,Plussring!E102))</f>
        <v>Johann Ollmann</v>
      </c>
      <c r="C100" s="107"/>
      <c r="D100" s="107"/>
      <c r="J100" s="13"/>
      <c r="T100" s="19"/>
    </row>
    <row r="101" spans="4:20" s="1" customFormat="1" ht="9.75">
      <c r="D101" s="13">
        <v>289</v>
      </c>
      <c r="E101" s="111" t="str">
        <f>IF(Mängud!E90="","",Mängud!E90)</f>
        <v>Anneli Mälksoo</v>
      </c>
      <c r="F101" s="111"/>
      <c r="G101" s="111"/>
      <c r="J101" s="16">
        <v>365</v>
      </c>
      <c r="K101" s="111" t="str">
        <f>IF(Mängud!E166="","",Mängud!E166)</f>
        <v>Reino Ristissaar</v>
      </c>
      <c r="L101" s="111"/>
      <c r="M101" s="111"/>
      <c r="T101" s="19"/>
    </row>
    <row r="102" spans="1:20" s="1" customFormat="1" ht="9.75">
      <c r="A102" s="10">
        <v>-208</v>
      </c>
      <c r="B102" s="122" t="str">
        <f>IF(Plussring!E35="","",IF(Plussring!E35=Plussring!B34,Plussring!B36,Plussring!B34))</f>
        <v>Anneli Mälksoo</v>
      </c>
      <c r="C102" s="122"/>
      <c r="D102" s="122"/>
      <c r="E102" s="14"/>
      <c r="F102" s="15" t="str">
        <f>IF(Mängud!F90="","",(Mängud!F90))</f>
        <v>3:1</v>
      </c>
      <c r="G102" s="13"/>
      <c r="J102" s="16"/>
      <c r="K102" s="14"/>
      <c r="L102" s="15" t="str">
        <f>IF(Mängud!F166="","",Mängud!F166)</f>
        <v>3:1</v>
      </c>
      <c r="M102" s="13"/>
      <c r="T102" s="19"/>
    </row>
    <row r="103" spans="7:20" s="1" customFormat="1" ht="9.75">
      <c r="G103" s="16">
        <v>325</v>
      </c>
      <c r="H103" s="106" t="str">
        <f>IF(Mängud!E126="","",Mängud!E126)</f>
        <v>Reino Ristissaar</v>
      </c>
      <c r="I103" s="106"/>
      <c r="J103" s="106"/>
      <c r="M103" s="16"/>
      <c r="T103" s="19"/>
    </row>
    <row r="104" spans="1:20" s="1" customFormat="1" ht="9.75">
      <c r="A104" s="10">
        <v>-258</v>
      </c>
      <c r="B104" s="107" t="str">
        <f>IF(Plussring!H107="","",IF(Plussring!H107=Plussring!E106,Plussring!E108,Plussring!E106))</f>
        <v>Reino Ristissaar</v>
      </c>
      <c r="C104" s="107"/>
      <c r="D104" s="107"/>
      <c r="G104" s="16"/>
      <c r="H104" s="14"/>
      <c r="I104" s="15" t="str">
        <f>IF(Mängud!F126="","",Mängud!F126)</f>
        <v>3:0</v>
      </c>
      <c r="M104" s="16"/>
      <c r="T104" s="19"/>
    </row>
    <row r="105" spans="4:20" s="1" customFormat="1" ht="9.75">
      <c r="D105" s="13">
        <v>290</v>
      </c>
      <c r="E105" s="106" t="str">
        <f>IF(Mängud!E91="","",Mängud!E91)</f>
        <v>Reino Ristissaar</v>
      </c>
      <c r="F105" s="106"/>
      <c r="G105" s="106"/>
      <c r="M105" s="16">
        <v>399</v>
      </c>
      <c r="N105" s="111" t="str">
        <f>IF(Mängud!E200="","",Mängud!E200)</f>
        <v>Mart Vaarpu</v>
      </c>
      <c r="O105" s="111"/>
      <c r="P105" s="111"/>
      <c r="Q105" s="19"/>
      <c r="T105" s="19"/>
    </row>
    <row r="106" spans="1:20" s="1" customFormat="1" ht="9.75">
      <c r="A106" s="10">
        <v>-207</v>
      </c>
      <c r="B106" s="122" t="str">
        <f>IF(Plussring!E31="","",IF(Plussring!E31=Plussring!B30,Plussring!B32,Plussring!B30))</f>
        <v>Bye Bye</v>
      </c>
      <c r="C106" s="122"/>
      <c r="D106" s="122"/>
      <c r="E106" s="14"/>
      <c r="F106" s="15" t="str">
        <f>IF(Mängud!F91="","",(Mängud!F91))</f>
        <v>w.o.</v>
      </c>
      <c r="M106" s="16"/>
      <c r="N106" s="14"/>
      <c r="O106" s="15" t="str">
        <f>IF(Mängud!F200="","",Mängud!F200)</f>
        <v>3:1</v>
      </c>
      <c r="Q106" s="31"/>
      <c r="T106" s="19"/>
    </row>
    <row r="107" spans="7:20" s="1" customFormat="1" ht="9.75">
      <c r="G107" s="10">
        <v>-302</v>
      </c>
      <c r="H107" s="107" t="str">
        <f>IF(Plussring!K48="","",IF(Plussring!K48=Plussring!H46,Plussring!H50,Plussring!H46))</f>
        <v>Mart Vaarpu</v>
      </c>
      <c r="I107" s="107"/>
      <c r="J107" s="107"/>
      <c r="M107" s="16"/>
      <c r="P107" s="16"/>
      <c r="T107" s="19"/>
    </row>
    <row r="108" spans="1:20" s="1" customFormat="1" ht="9.75">
      <c r="A108" s="10">
        <v>-259</v>
      </c>
      <c r="B108" s="107" t="str">
        <f>IF(Plussring!H111="","",IF(Plussring!H111=Plussring!E110,Plussring!E112,Plussring!E110))</f>
        <v>Enrico Kozintsev</v>
      </c>
      <c r="C108" s="107"/>
      <c r="D108" s="107"/>
      <c r="J108" s="13"/>
      <c r="M108" s="16"/>
      <c r="P108" s="16"/>
      <c r="T108" s="19"/>
    </row>
    <row r="109" spans="4:20" s="1" customFormat="1" ht="9.75">
      <c r="D109" s="13">
        <v>291</v>
      </c>
      <c r="E109" s="111" t="str">
        <f>IF(Mängud!E92="","",Mängud!E92)</f>
        <v>Enrico Kozintsev</v>
      </c>
      <c r="F109" s="111"/>
      <c r="G109" s="111"/>
      <c r="J109" s="16">
        <v>366</v>
      </c>
      <c r="K109" s="106" t="str">
        <f>IF(Mängud!E167="","",Mängud!E167)</f>
        <v>Mart Vaarpu</v>
      </c>
      <c r="L109" s="106"/>
      <c r="M109" s="106"/>
      <c r="P109" s="16">
        <v>423</v>
      </c>
      <c r="Q109" s="111" t="str">
        <f>IF(Mängud!E224="","",Mängud!E224)</f>
        <v>Katrin-riina Hanson</v>
      </c>
      <c r="R109" s="111"/>
      <c r="S109" s="111"/>
      <c r="T109" s="19"/>
    </row>
    <row r="110" spans="1:20" s="1" customFormat="1" ht="9.75">
      <c r="A110" s="10">
        <v>-206</v>
      </c>
      <c r="B110" s="122" t="str">
        <f>IF(Plussring!E27="","",IF(Plussring!E27=Plussring!B26,Plussring!B28,Plussring!B26))</f>
        <v>Bye Bye</v>
      </c>
      <c r="C110" s="122"/>
      <c r="D110" s="122"/>
      <c r="E110" s="14"/>
      <c r="F110" s="15" t="str">
        <f>IF(Mängud!F92="","",(Mängud!F92))</f>
        <v>w.o.</v>
      </c>
      <c r="G110" s="13"/>
      <c r="J110" s="16"/>
      <c r="K110" s="14"/>
      <c r="L110" s="15" t="str">
        <f>IF(Mängud!F167="","",Mängud!F167)</f>
        <v>3:0</v>
      </c>
      <c r="P110" s="16"/>
      <c r="Q110" s="14"/>
      <c r="R110" s="15" t="str">
        <f>IF(Mängud!F224="","",Mängud!F224)</f>
        <v>3:0</v>
      </c>
      <c r="S110" s="17"/>
      <c r="T110" s="19"/>
    </row>
    <row r="111" spans="7:20" s="1" customFormat="1" ht="9.75">
      <c r="G111" s="16">
        <v>326</v>
      </c>
      <c r="H111" s="111" t="str">
        <f>IF(Mängud!E127="","",Mängud!E127)</f>
        <v>Enrico Kozintsev</v>
      </c>
      <c r="I111" s="111"/>
      <c r="J111" s="111"/>
      <c r="K111" s="31"/>
      <c r="P111" s="16"/>
      <c r="S111" s="19"/>
      <c r="T111" s="19"/>
    </row>
    <row r="112" spans="1:20" s="1" customFormat="1" ht="9.75">
      <c r="A112" s="10">
        <v>-260</v>
      </c>
      <c r="B112" s="107" t="str">
        <f>IF(Plussring!H115="","",IF(Plussring!H115=Plussring!E114,Plussring!E116,Plussring!E114))</f>
        <v>Ellen Vahter</v>
      </c>
      <c r="C112" s="107"/>
      <c r="D112" s="107"/>
      <c r="G112" s="16"/>
      <c r="H112" s="14"/>
      <c r="I112" s="15" t="str">
        <f>IF(Mängud!F127="","",Mängud!F127)</f>
        <v>3:0</v>
      </c>
      <c r="J112" s="17"/>
      <c r="K112" s="19"/>
      <c r="P112" s="16"/>
      <c r="S112" s="19"/>
      <c r="T112" s="19"/>
    </row>
    <row r="113" spans="4:20" s="1" customFormat="1" ht="9.75">
      <c r="D113" s="13">
        <v>292</v>
      </c>
      <c r="E113" s="106" t="str">
        <f>IF(Mängud!E93="","",Mängud!E93)</f>
        <v>Ellen Vahter</v>
      </c>
      <c r="F113" s="106"/>
      <c r="G113" s="106"/>
      <c r="M113" s="10">
        <v>-374</v>
      </c>
      <c r="N113" s="122" t="str">
        <f>IF(Plussring!N93="","",IF(Plussring!N93=Plussring!K89,Plussring!K97,Plussring!K89))</f>
        <v>Katrin-riina Hanson</v>
      </c>
      <c r="O113" s="122"/>
      <c r="P113" s="122"/>
      <c r="S113" s="19"/>
      <c r="T113" s="19"/>
    </row>
    <row r="114" spans="1:20" s="1" customFormat="1" ht="9.75">
      <c r="A114" s="10">
        <v>-205</v>
      </c>
      <c r="B114" s="122" t="str">
        <f>IF(Plussring!E23="","",IF(Plussring!E23=Plussring!B22,Plussring!B24,Plussring!B22))</f>
        <v>Anna maria Hanson</v>
      </c>
      <c r="C114" s="122"/>
      <c r="D114" s="122"/>
      <c r="E114" s="14"/>
      <c r="F114" s="15" t="str">
        <f>IF(Mängud!F93="","",(Mängud!F93))</f>
        <v>3:1</v>
      </c>
      <c r="P114" s="17"/>
      <c r="S114" s="19"/>
      <c r="T114" s="19"/>
    </row>
    <row r="115" spans="7:20" s="1" customFormat="1" ht="9.75">
      <c r="G115" s="10">
        <v>-303</v>
      </c>
      <c r="H115" s="107" t="str">
        <f>IF(Plussring!K56="","",IF(Plussring!K56=Plussring!H54,Plussring!H58,Plussring!H54))</f>
        <v>Väino Nüüd</v>
      </c>
      <c r="I115" s="107"/>
      <c r="J115" s="107"/>
      <c r="S115" s="19"/>
      <c r="T115" s="19"/>
    </row>
    <row r="116" spans="1:20" s="1" customFormat="1" ht="9.75">
      <c r="A116" s="10">
        <v>-261</v>
      </c>
      <c r="B116" s="107" t="str">
        <f>IF(Plussring!H119="","",IF(Plussring!H119=Plussring!E118,Plussring!E120,Plussring!E118))</f>
        <v>Margo Merigan</v>
      </c>
      <c r="C116" s="107"/>
      <c r="D116" s="107"/>
      <c r="J116" s="13"/>
      <c r="L116" s="32"/>
      <c r="S116" s="19"/>
      <c r="T116" s="19"/>
    </row>
    <row r="117" spans="4:20" s="1" customFormat="1" ht="12.75">
      <c r="D117" s="13">
        <v>293</v>
      </c>
      <c r="E117" s="111" t="str">
        <f>IF(Mängud!E94="","",Mängud!E94)</f>
        <v>Margo Merigan</v>
      </c>
      <c r="F117" s="111"/>
      <c r="G117" s="111"/>
      <c r="J117" s="16">
        <v>367</v>
      </c>
      <c r="K117" s="111" t="str">
        <f>IF(Mängud!E168="","",Mängud!E168)</f>
        <v>Väino Nüüd</v>
      </c>
      <c r="L117" s="111"/>
      <c r="M117" s="111"/>
      <c r="P117" s="33"/>
      <c r="R117"/>
      <c r="S117" s="19"/>
      <c r="T117" s="19"/>
    </row>
    <row r="118" spans="1:20" s="1" customFormat="1" ht="9.75">
      <c r="A118" s="10">
        <v>-204</v>
      </c>
      <c r="B118" s="122" t="str">
        <f>IF(Plussring!E19="","",IF(Plussring!E19=Plussring!B18,Plussring!B20,Plussring!B18))</f>
        <v>Jako Lill</v>
      </c>
      <c r="C118" s="122"/>
      <c r="D118" s="122"/>
      <c r="E118" s="14"/>
      <c r="F118" s="15" t="str">
        <f>IF(Mängud!F94="","",(Mängud!F94))</f>
        <v>3:0</v>
      </c>
      <c r="G118" s="13"/>
      <c r="J118" s="16"/>
      <c r="K118" s="14"/>
      <c r="L118" s="15" t="str">
        <f>IF(Mängud!F168="","",Mängud!F168)</f>
        <v>3:0</v>
      </c>
      <c r="M118" s="13"/>
      <c r="Q118" s="14"/>
      <c r="R118" s="15"/>
      <c r="S118" s="19"/>
      <c r="T118" s="19"/>
    </row>
    <row r="119" spans="7:20" s="1" customFormat="1" ht="9.75">
      <c r="G119" s="16">
        <v>327</v>
      </c>
      <c r="H119" s="106" t="str">
        <f>IF(Mängud!E128="","",Mängud!E128)</f>
        <v>Reet Kullerkupp</v>
      </c>
      <c r="I119" s="106"/>
      <c r="J119" s="106"/>
      <c r="M119" s="16"/>
      <c r="S119" s="19"/>
      <c r="T119" s="19"/>
    </row>
    <row r="120" spans="1:20" s="1" customFormat="1" ht="9.75">
      <c r="A120" s="10">
        <v>-262</v>
      </c>
      <c r="B120" s="107" t="str">
        <f>IF(Plussring!H123="","",IF(Plussring!H123=Plussring!E122,Plussring!E124,Plussring!E122))</f>
        <v>Reet Kullerkupp</v>
      </c>
      <c r="C120" s="107"/>
      <c r="D120" s="107"/>
      <c r="G120" s="16"/>
      <c r="H120" s="14"/>
      <c r="I120" s="15" t="str">
        <f>IF(Mängud!F128="","",Mängud!F128)</f>
        <v>3:1</v>
      </c>
      <c r="M120" s="16"/>
      <c r="S120" s="19"/>
      <c r="T120" s="19"/>
    </row>
    <row r="121" spans="4:20" s="1" customFormat="1" ht="9.75">
      <c r="D121" s="13">
        <v>294</v>
      </c>
      <c r="E121" s="106" t="str">
        <f>IF(Mängud!E95="","",Mängud!E95)</f>
        <v>Reet Kullerkupp</v>
      </c>
      <c r="F121" s="106"/>
      <c r="G121" s="106"/>
      <c r="M121" s="16">
        <v>400</v>
      </c>
      <c r="N121" s="111" t="str">
        <f>IF(Mängud!E201="","",Mängud!E201)</f>
        <v>Väino Nüüd</v>
      </c>
      <c r="O121" s="111"/>
      <c r="P121" s="111"/>
      <c r="S121" s="19"/>
      <c r="T121" s="19"/>
    </row>
    <row r="122" spans="1:20" s="1" customFormat="1" ht="9.75">
      <c r="A122" s="10">
        <v>-203</v>
      </c>
      <c r="B122" s="122" t="str">
        <f>IF(Plussring!E15="","",IF(Plussring!E15=Plussring!B14,Plussring!B16,Plussring!B14))</f>
        <v>Sara Ponnin</v>
      </c>
      <c r="C122" s="122"/>
      <c r="D122" s="122"/>
      <c r="E122" s="14"/>
      <c r="F122" s="15" t="str">
        <f>IF(Mängud!F95="","",(Mängud!F95))</f>
        <v>3:0</v>
      </c>
      <c r="M122" s="16"/>
      <c r="N122" s="14"/>
      <c r="O122" s="15" t="str">
        <f>IF(Mängud!F201="","",Mängud!F201)</f>
        <v>3:2</v>
      </c>
      <c r="P122" s="13"/>
      <c r="S122" s="19"/>
      <c r="T122" s="19"/>
    </row>
    <row r="123" spans="7:20" s="1" customFormat="1" ht="9.75">
      <c r="G123" s="10">
        <v>-304</v>
      </c>
      <c r="H123" s="107" t="str">
        <f>IF(Plussring!K64="","",IF(Plussring!K64=Plussring!H62,Plussring!H66,Plussring!H62))</f>
        <v>Alvar Oviir</v>
      </c>
      <c r="I123" s="107"/>
      <c r="J123" s="107"/>
      <c r="M123" s="16"/>
      <c r="P123" s="16"/>
      <c r="S123" s="19"/>
      <c r="T123" s="19"/>
    </row>
    <row r="124" spans="1:20" s="1" customFormat="1" ht="9.75">
      <c r="A124" s="10">
        <v>-263</v>
      </c>
      <c r="B124" s="107" t="str">
        <f>IF(Plussring!H127="","",IF(Plussring!H127=Plussring!E126,Plussring!E128,Plussring!E126))</f>
        <v>Sten Toomla</v>
      </c>
      <c r="C124" s="107"/>
      <c r="D124" s="107"/>
      <c r="J124" s="13"/>
      <c r="M124" s="16"/>
      <c r="P124" s="16"/>
      <c r="S124" s="19"/>
      <c r="T124" s="19"/>
    </row>
    <row r="125" spans="4:20" s="1" customFormat="1" ht="9.75">
      <c r="D125" s="13">
        <v>295</v>
      </c>
      <c r="E125" s="111" t="str">
        <f>IF(Mängud!E96="","",Mängud!E96)</f>
        <v>Sten Toomla</v>
      </c>
      <c r="F125" s="111"/>
      <c r="G125" s="111"/>
      <c r="J125" s="16">
        <v>368</v>
      </c>
      <c r="K125" s="106" t="str">
        <f>IF(Mängud!E169="","",Mängud!E169)</f>
        <v>Alvar Oviir</v>
      </c>
      <c r="L125" s="106"/>
      <c r="M125" s="106"/>
      <c r="P125" s="16">
        <v>424</v>
      </c>
      <c r="Q125" s="111" t="str">
        <f>IF(Mängud!E225="","",Mängud!E225)</f>
        <v>Veiko Ristissaar</v>
      </c>
      <c r="R125" s="111"/>
      <c r="S125" s="111"/>
      <c r="T125" s="19"/>
    </row>
    <row r="126" spans="1:20" s="1" customFormat="1" ht="9.75">
      <c r="A126" s="10">
        <v>-202</v>
      </c>
      <c r="B126" s="122" t="str">
        <f>IF(Plussring!E11="","",IF(Plussring!E11=Plussring!B10,Plussring!B12,Plussring!B10))</f>
        <v>Bye Bye</v>
      </c>
      <c r="C126" s="122"/>
      <c r="D126" s="122"/>
      <c r="E126" s="14"/>
      <c r="F126" s="15" t="str">
        <f>IF(Mängud!F96="","",(Mängud!F96))</f>
        <v>w.o.</v>
      </c>
      <c r="G126" s="13"/>
      <c r="J126" s="16"/>
      <c r="K126" s="14"/>
      <c r="L126" s="15" t="str">
        <f>IF(Mängud!F169="","",Mängud!F169)</f>
        <v>3:1</v>
      </c>
      <c r="P126" s="16"/>
      <c r="Q126" s="14"/>
      <c r="R126" s="3" t="str">
        <f>IF(Mängud!F225="","",Mängud!F225)</f>
        <v>3:0</v>
      </c>
      <c r="T126" s="19"/>
    </row>
    <row r="127" spans="7:20" s="1" customFormat="1" ht="9.75">
      <c r="G127" s="16">
        <v>328</v>
      </c>
      <c r="H127" s="111" t="str">
        <f>IF(Mängud!E129="","",Mängud!E129)</f>
        <v>Sten Toomla</v>
      </c>
      <c r="I127" s="111"/>
      <c r="J127" s="111"/>
      <c r="K127" s="31"/>
      <c r="P127" s="16"/>
      <c r="T127" s="19"/>
    </row>
    <row r="128" spans="1:20" s="1" customFormat="1" ht="9.75">
      <c r="A128" s="10">
        <v>-264</v>
      </c>
      <c r="B128" s="107" t="str">
        <f>IF(Plussring!H131="","",IF(Plussring!H131=Plussring!E130,Plussring!E132,Plussring!E130))</f>
        <v>Neverly Lukas</v>
      </c>
      <c r="C128" s="107"/>
      <c r="D128" s="107"/>
      <c r="G128" s="16"/>
      <c r="H128" s="14"/>
      <c r="I128" s="15" t="str">
        <f>IF(Mängud!F129="","",Mängud!F129)</f>
        <v>3:0</v>
      </c>
      <c r="J128" s="17"/>
      <c r="K128" s="19"/>
      <c r="P128" s="16"/>
      <c r="T128" s="19"/>
    </row>
    <row r="129" spans="2:20" s="1" customFormat="1" ht="9.75">
      <c r="B129" s="17"/>
      <c r="C129" s="17"/>
      <c r="D129" s="13">
        <v>296</v>
      </c>
      <c r="E129" s="106" t="str">
        <f>IF(Mängud!E97="","",Mängud!E97)</f>
        <v>Neverly Lukas</v>
      </c>
      <c r="F129" s="106"/>
      <c r="G129" s="106"/>
      <c r="M129" s="10">
        <v>-373</v>
      </c>
      <c r="N129" s="122" t="str">
        <f>IF(Plussring!N77="","",IF(Plussring!N77=Plussring!K73,Plussring!K81,Plussring!K73))</f>
        <v>Veiko Ristissaar</v>
      </c>
      <c r="O129" s="122"/>
      <c r="P129" s="122"/>
      <c r="T129" s="19"/>
    </row>
    <row r="130" spans="1:20" s="1" customFormat="1" ht="9.75">
      <c r="A130" s="10">
        <v>-201</v>
      </c>
      <c r="B130" s="122" t="str">
        <f>IF(Plussring!E7="","",IF(Plussring!E7=Plussring!B6,Plussring!B8,Plussring!B6))</f>
        <v>Egle Hiius</v>
      </c>
      <c r="C130" s="122"/>
      <c r="D130" s="122"/>
      <c r="E130" s="14"/>
      <c r="F130" s="15" t="str">
        <f>IF(Mängud!F97="","",(Mängud!F97))</f>
        <v>3:1</v>
      </c>
      <c r="T130" s="19"/>
    </row>
    <row r="132" spans="2:16" ht="12.75">
      <c r="B132" s="123" t="s">
        <v>16</v>
      </c>
      <c r="C132" s="123"/>
      <c r="D132" s="123"/>
      <c r="E132" s="123" t="s">
        <v>17</v>
      </c>
      <c r="F132" s="123"/>
      <c r="G132" s="123"/>
      <c r="H132" s="123" t="s">
        <v>18</v>
      </c>
      <c r="I132" s="123"/>
      <c r="J132" s="123"/>
      <c r="K132" s="123" t="s">
        <v>19</v>
      </c>
      <c r="L132" s="123"/>
      <c r="M132" s="123"/>
      <c r="N132" s="123" t="s">
        <v>20</v>
      </c>
      <c r="O132" s="123"/>
      <c r="P132" s="123"/>
    </row>
    <row r="133" spans="1:4" ht="12.75">
      <c r="A133" s="19">
        <v>417</v>
      </c>
      <c r="B133" s="107" t="str">
        <f>IF(Mängud!E218="","",Mängud!E218)</f>
        <v>Heino Kruusement</v>
      </c>
      <c r="C133" s="107"/>
      <c r="D133" s="107"/>
    </row>
    <row r="134" spans="2:7" ht="12.75">
      <c r="B134" s="34"/>
      <c r="C134" s="34"/>
      <c r="D134" s="16">
        <v>445</v>
      </c>
      <c r="E134" s="111" t="str">
        <f>IF(Mängud!E246="","",Mängud!E246)</f>
        <v>Heino Kruusement</v>
      </c>
      <c r="F134" s="111"/>
      <c r="G134" s="111"/>
    </row>
    <row r="135" spans="1:7" ht="12.75">
      <c r="A135" s="19">
        <v>418</v>
      </c>
      <c r="B135" s="122" t="str">
        <f>IF(Mängud!E219="","",Mängud!E219)</f>
        <v>Lauri Ulla</v>
      </c>
      <c r="C135" s="122"/>
      <c r="D135" s="122"/>
      <c r="F135" s="15" t="str">
        <f>IF(Mängud!F246="","",Mängud!F246)</f>
        <v>3:0</v>
      </c>
      <c r="G135" s="35"/>
    </row>
    <row r="136" spans="1:10" ht="12.75">
      <c r="A136" s="19"/>
      <c r="B136" s="27"/>
      <c r="C136" s="27"/>
      <c r="D136" s="27"/>
      <c r="F136" s="15"/>
      <c r="G136" s="16">
        <v>469</v>
      </c>
      <c r="H136" s="111" t="str">
        <f>IF(Mängud!E270="","",Mängud!E270)</f>
        <v>Urmas Sinisalu</v>
      </c>
      <c r="I136" s="111"/>
      <c r="J136" s="111"/>
    </row>
    <row r="137" spans="1:10" ht="12.75">
      <c r="A137" s="19"/>
      <c r="B137" s="27"/>
      <c r="C137" s="27"/>
      <c r="D137" s="27"/>
      <c r="F137" s="15"/>
      <c r="G137" s="36"/>
      <c r="H137" s="34"/>
      <c r="I137" s="37" t="str">
        <f>IF(Mängud!F270="","",Mängud!F270)</f>
        <v>3:2</v>
      </c>
      <c r="J137" s="35"/>
    </row>
    <row r="138" spans="1:10" ht="12.75">
      <c r="A138" s="19"/>
      <c r="B138" s="27"/>
      <c r="C138" s="27"/>
      <c r="D138" s="10">
        <v>-428</v>
      </c>
      <c r="E138" s="122" t="str">
        <f>IF(Plussring!Q117="","",IF(Plussring!Q117=Plussring!N109,Plussring!N125,Plussring!N109))</f>
        <v>Urmas Sinisalu</v>
      </c>
      <c r="F138" s="122"/>
      <c r="G138" s="122"/>
      <c r="H138" s="5"/>
      <c r="I138" s="5"/>
      <c r="J138" s="36"/>
    </row>
    <row r="139" spans="1:10" ht="12.75">
      <c r="A139" s="19"/>
      <c r="B139" s="27"/>
      <c r="C139" s="27"/>
      <c r="D139" s="10"/>
      <c r="E139" s="27"/>
      <c r="F139" s="27"/>
      <c r="G139" s="27"/>
      <c r="H139" s="5"/>
      <c r="I139" s="5"/>
      <c r="J139" s="36"/>
    </row>
    <row r="140" spans="1:14" ht="12.75">
      <c r="A140" s="19"/>
      <c r="B140" s="27"/>
      <c r="C140" s="27"/>
      <c r="D140" s="27"/>
      <c r="F140" s="15"/>
      <c r="H140" s="5"/>
      <c r="I140" s="5"/>
      <c r="J140" s="16">
        <v>495</v>
      </c>
      <c r="K140" s="111" t="str">
        <f>IF(Mängud!E296="","",Mängud!E296)</f>
        <v>Andres Somer</v>
      </c>
      <c r="L140" s="111"/>
      <c r="M140" s="111"/>
      <c r="N140" s="19" t="s">
        <v>21</v>
      </c>
    </row>
    <row r="141" spans="1:13" ht="12.75">
      <c r="A141" s="19">
        <v>419</v>
      </c>
      <c r="B141" s="107" t="str">
        <f>IF(Mängud!E220="","",Mängud!E220)</f>
        <v>Aimar Välja</v>
      </c>
      <c r="C141" s="107"/>
      <c r="D141" s="107"/>
      <c r="H141" s="5"/>
      <c r="I141" s="5"/>
      <c r="J141" s="36"/>
      <c r="K141" s="19"/>
      <c r="L141" s="3" t="str">
        <f>IF(Mängud!F296="","",Mängud!F296)</f>
        <v>3:2</v>
      </c>
      <c r="M141" s="1"/>
    </row>
    <row r="142" spans="3:10" ht="12.75">
      <c r="C142" s="38"/>
      <c r="D142" s="38">
        <v>446</v>
      </c>
      <c r="E142" s="111" t="str">
        <f>IF(Mängud!E247="","",Mängud!E247)</f>
        <v>Aimar Välja</v>
      </c>
      <c r="F142" s="111"/>
      <c r="G142" s="111"/>
      <c r="H142" s="5"/>
      <c r="I142" s="5"/>
      <c r="J142" s="36"/>
    </row>
    <row r="143" spans="1:10" ht="12.75">
      <c r="A143" s="19">
        <v>420</v>
      </c>
      <c r="B143" s="122" t="str">
        <f>IF(Mängud!E221="","",Mängud!E221)</f>
        <v>Keit Reinsalu</v>
      </c>
      <c r="C143" s="122"/>
      <c r="D143" s="122"/>
      <c r="E143" s="34"/>
      <c r="F143" s="37" t="str">
        <f>IF(Mängud!F247="","",Mängud!F247)</f>
        <v>3:1</v>
      </c>
      <c r="G143" s="35"/>
      <c r="H143" s="5"/>
      <c r="I143" s="5"/>
      <c r="J143" s="36"/>
    </row>
    <row r="144" spans="1:11" ht="12.75">
      <c r="A144" s="19"/>
      <c r="B144" s="27"/>
      <c r="C144" s="27"/>
      <c r="D144" s="27"/>
      <c r="E144" s="5"/>
      <c r="F144" s="5"/>
      <c r="G144" s="16">
        <v>470</v>
      </c>
      <c r="H144" s="106" t="str">
        <f>IF(Mängud!E271="","",Mängud!E271)</f>
        <v>Andres Somer</v>
      </c>
      <c r="I144" s="106"/>
      <c r="J144" s="106"/>
      <c r="K144" s="5"/>
    </row>
    <row r="145" spans="1:10" ht="12.75">
      <c r="A145" s="19"/>
      <c r="B145" s="27"/>
      <c r="C145" s="27"/>
      <c r="D145" s="27"/>
      <c r="E145" s="5"/>
      <c r="F145" s="5"/>
      <c r="G145" s="36"/>
      <c r="H145" s="1"/>
      <c r="I145" s="3" t="str">
        <f>IF(Mängud!F271="","",Mängud!F271)</f>
        <v>3:0</v>
      </c>
      <c r="J145" s="1"/>
    </row>
    <row r="146" spans="1:7" ht="12.75">
      <c r="A146" s="19"/>
      <c r="B146" s="27"/>
      <c r="C146" s="27"/>
      <c r="D146" s="18">
        <v>-427</v>
      </c>
      <c r="E146" s="122" t="str">
        <f>IF(Plussring!Q85="","",IF(Plussring!Q85=Plussring!N77,Plussring!N93,Plussring!N77))</f>
        <v>Andres Somer</v>
      </c>
      <c r="F146" s="122"/>
      <c r="G146" s="122"/>
    </row>
    <row r="147" ht="12.75">
      <c r="A147" s="19"/>
    </row>
    <row r="148" spans="1:5" ht="12.75">
      <c r="A148" s="19">
        <v>421</v>
      </c>
      <c r="B148" s="107" t="str">
        <f>IF(Mängud!E222="","",Mängud!E222)</f>
        <v>Imre Korsen</v>
      </c>
      <c r="C148" s="107"/>
      <c r="D148" s="107"/>
      <c r="E148" s="5"/>
    </row>
    <row r="149" spans="2:7" ht="12.75">
      <c r="B149" s="34"/>
      <c r="C149" s="34"/>
      <c r="D149" s="39">
        <v>447</v>
      </c>
      <c r="E149" s="111" t="str">
        <f>IF(Mängud!E248="","",Mängud!E248)</f>
        <v>Taavi Raidmets</v>
      </c>
      <c r="F149" s="111"/>
      <c r="G149" s="111"/>
    </row>
    <row r="150" spans="1:7" ht="12.75">
      <c r="A150" s="19">
        <v>422</v>
      </c>
      <c r="B150" s="122" t="str">
        <f>IF(Mängud!E223="","",Mängud!E223)</f>
        <v>Taavi Raidmets</v>
      </c>
      <c r="C150" s="122"/>
      <c r="D150" s="122"/>
      <c r="E150" s="34"/>
      <c r="F150" s="40" t="str">
        <f>IF(Mängud!F248="","",Mängud!F248)</f>
        <v>3:0</v>
      </c>
      <c r="G150" s="35"/>
    </row>
    <row r="151" spans="1:10" ht="12.75">
      <c r="A151" s="19"/>
      <c r="E151" s="5"/>
      <c r="F151" s="5"/>
      <c r="G151" s="16">
        <v>471</v>
      </c>
      <c r="H151" s="111" t="str">
        <f>IF(Mängud!E272="","",Mängud!E272)</f>
        <v>Taavi Raidmets</v>
      </c>
      <c r="I151" s="111"/>
      <c r="J151" s="111"/>
    </row>
    <row r="152" spans="1:10" ht="12.75">
      <c r="A152" s="19"/>
      <c r="E152" s="5"/>
      <c r="F152" s="5"/>
      <c r="G152" s="36"/>
      <c r="H152" s="17"/>
      <c r="I152" s="37" t="str">
        <f>IF(Mängud!F272="","",Mängud!F272)</f>
        <v>3:2</v>
      </c>
      <c r="J152" s="13"/>
    </row>
    <row r="153" spans="1:10" ht="12.75">
      <c r="A153" s="19"/>
      <c r="D153" s="10">
        <v>-426</v>
      </c>
      <c r="E153" s="122" t="str">
        <f>IF(Plussring!Q52="","",IF(Plussring!Q52=Plussring!N44,Plussring!N60,Plussring!N44))</f>
        <v>Vladyslav Rybachok</v>
      </c>
      <c r="F153" s="122"/>
      <c r="G153" s="122"/>
      <c r="H153" s="5"/>
      <c r="I153" s="5"/>
      <c r="J153" s="36"/>
    </row>
    <row r="154" spans="1:10" ht="12.75">
      <c r="A154" s="19"/>
      <c r="D154" s="10"/>
      <c r="E154" s="27"/>
      <c r="F154" s="27"/>
      <c r="G154" s="27"/>
      <c r="H154" s="5"/>
      <c r="I154" s="5"/>
      <c r="J154" s="36"/>
    </row>
    <row r="155" spans="1:14" ht="12.75">
      <c r="A155" s="19"/>
      <c r="H155" s="5"/>
      <c r="I155" s="5"/>
      <c r="J155" s="16">
        <v>496</v>
      </c>
      <c r="K155" s="111" t="str">
        <f>IF(Mängud!E297="","",Mängud!E297)</f>
        <v>Taavi Raidmets</v>
      </c>
      <c r="L155" s="111"/>
      <c r="M155" s="111"/>
      <c r="N155" s="19" t="s">
        <v>21</v>
      </c>
    </row>
    <row r="156" spans="1:13" ht="12.75">
      <c r="A156" s="19">
        <v>423</v>
      </c>
      <c r="B156" s="107" t="str">
        <f>IF(Mängud!E224="","",Mängud!E224)</f>
        <v>Katrin-riina Hanson</v>
      </c>
      <c r="C156" s="107"/>
      <c r="D156" s="107"/>
      <c r="E156" s="5"/>
      <c r="H156" s="5"/>
      <c r="I156" s="5"/>
      <c r="J156" s="36"/>
      <c r="K156" s="19"/>
      <c r="L156" s="3" t="str">
        <f>IF(Mängud!F297="","",Mängud!F297)</f>
        <v>3:1</v>
      </c>
      <c r="M156" s="1"/>
    </row>
    <row r="157" spans="2:10" ht="12.75">
      <c r="B157" s="34"/>
      <c r="C157" s="34"/>
      <c r="D157" s="39">
        <v>448</v>
      </c>
      <c r="E157" s="111" t="str">
        <f>IF(Mängud!E249="","",Mängud!E249)</f>
        <v>Veiko Ristissaar</v>
      </c>
      <c r="F157" s="111"/>
      <c r="G157" s="111"/>
      <c r="H157" s="5"/>
      <c r="I157" s="5"/>
      <c r="J157" s="36"/>
    </row>
    <row r="158" spans="1:10" ht="12.75">
      <c r="A158" s="19">
        <v>424</v>
      </c>
      <c r="B158" s="122" t="str">
        <f>IF(Mängud!E225="","",Mängud!E225)</f>
        <v>Veiko Ristissaar</v>
      </c>
      <c r="C158" s="122"/>
      <c r="D158" s="122"/>
      <c r="E158" s="34"/>
      <c r="F158" s="40" t="str">
        <f>IF(Mängud!F249="","",Mängud!F249)</f>
        <v>3:2</v>
      </c>
      <c r="G158" s="35"/>
      <c r="H158" s="5"/>
      <c r="I158" s="5"/>
      <c r="J158" s="36"/>
    </row>
    <row r="159" spans="5:10" ht="12.75">
      <c r="E159" s="5"/>
      <c r="F159" s="5"/>
      <c r="G159" s="16">
        <v>472</v>
      </c>
      <c r="H159" s="106" t="str">
        <f>IF(Mängud!E273="","",Mängud!E273)</f>
        <v>Veiko Ristissaar</v>
      </c>
      <c r="I159" s="106"/>
      <c r="J159" s="106"/>
    </row>
    <row r="160" spans="5:10" ht="12.75">
      <c r="E160" s="5"/>
      <c r="F160" s="5"/>
      <c r="G160" s="36"/>
      <c r="H160" s="1"/>
      <c r="I160" s="3" t="str">
        <f>IF(Mängud!F273="","",Mängud!F273)</f>
        <v>3:2</v>
      </c>
      <c r="J160" s="1"/>
    </row>
    <row r="161" spans="4:7" ht="12.75">
      <c r="D161" s="10">
        <v>-425</v>
      </c>
      <c r="E161" s="122" t="str">
        <f>IF(Plussring!Q20="","",IF(Plussring!Q20=Plussring!N12,Plussring!N28,Plussring!N12))</f>
        <v>Kai Thornbech</v>
      </c>
      <c r="F161" s="122"/>
      <c r="G161" s="122"/>
    </row>
    <row r="163" spans="2:10" ht="12.75">
      <c r="B163" s="123" t="s">
        <v>22</v>
      </c>
      <c r="C163" s="123"/>
      <c r="D163" s="123"/>
      <c r="E163" s="124" t="s">
        <v>23</v>
      </c>
      <c r="F163" s="124"/>
      <c r="G163" s="124"/>
      <c r="H163" s="124" t="s">
        <v>24</v>
      </c>
      <c r="I163" s="124"/>
      <c r="J163" s="124"/>
    </row>
  </sheetData>
  <sheetProtection selectLockedCells="1" selectUnlockedCells="1"/>
  <mergeCells count="199">
    <mergeCell ref="H2:J2"/>
    <mergeCell ref="B3:D3"/>
    <mergeCell ref="E4:G4"/>
    <mergeCell ref="K4:M4"/>
    <mergeCell ref="A1:S1"/>
    <mergeCell ref="B5:D5"/>
    <mergeCell ref="H6:J6"/>
    <mergeCell ref="B7:D7"/>
    <mergeCell ref="E8:G8"/>
    <mergeCell ref="N8:P8"/>
    <mergeCell ref="B9:D9"/>
    <mergeCell ref="H10:J10"/>
    <mergeCell ref="B11:D11"/>
    <mergeCell ref="E12:G12"/>
    <mergeCell ref="K12:M12"/>
    <mergeCell ref="Q12:S12"/>
    <mergeCell ref="B13:D13"/>
    <mergeCell ref="H14:J14"/>
    <mergeCell ref="B15:D15"/>
    <mergeCell ref="E16:G16"/>
    <mergeCell ref="N16:P16"/>
    <mergeCell ref="B17:D17"/>
    <mergeCell ref="H18:J18"/>
    <mergeCell ref="B19:D19"/>
    <mergeCell ref="E20:G20"/>
    <mergeCell ref="K20:M20"/>
    <mergeCell ref="B21:D21"/>
    <mergeCell ref="H22:J22"/>
    <mergeCell ref="B23:D23"/>
    <mergeCell ref="E24:G24"/>
    <mergeCell ref="N24:P24"/>
    <mergeCell ref="B25:D25"/>
    <mergeCell ref="H26:J26"/>
    <mergeCell ref="B27:D27"/>
    <mergeCell ref="E28:G28"/>
    <mergeCell ref="K28:M28"/>
    <mergeCell ref="Q28:S28"/>
    <mergeCell ref="B29:D29"/>
    <mergeCell ref="H30:J30"/>
    <mergeCell ref="B31:D31"/>
    <mergeCell ref="E32:G32"/>
    <mergeCell ref="N32:P32"/>
    <mergeCell ref="B33:D33"/>
    <mergeCell ref="H34:J34"/>
    <mergeCell ref="B35:D35"/>
    <mergeCell ref="E36:G36"/>
    <mergeCell ref="K36:M36"/>
    <mergeCell ref="B37:D37"/>
    <mergeCell ref="H38:J38"/>
    <mergeCell ref="B39:D39"/>
    <mergeCell ref="E40:G40"/>
    <mergeCell ref="N40:P40"/>
    <mergeCell ref="B41:D41"/>
    <mergeCell ref="H42:J42"/>
    <mergeCell ref="B43:D43"/>
    <mergeCell ref="E44:G44"/>
    <mergeCell ref="K44:M44"/>
    <mergeCell ref="Q44:S44"/>
    <mergeCell ref="B45:D45"/>
    <mergeCell ref="H46:J46"/>
    <mergeCell ref="B47:D47"/>
    <mergeCell ref="E48:G48"/>
    <mergeCell ref="N48:P48"/>
    <mergeCell ref="B49:D49"/>
    <mergeCell ref="H50:J50"/>
    <mergeCell ref="B51:D51"/>
    <mergeCell ref="E52:G52"/>
    <mergeCell ref="K52:M52"/>
    <mergeCell ref="B53:D53"/>
    <mergeCell ref="H54:J54"/>
    <mergeCell ref="B55:D55"/>
    <mergeCell ref="E56:G56"/>
    <mergeCell ref="N56:P56"/>
    <mergeCell ref="B57:D57"/>
    <mergeCell ref="H58:J58"/>
    <mergeCell ref="B59:D59"/>
    <mergeCell ref="E60:G60"/>
    <mergeCell ref="K60:M60"/>
    <mergeCell ref="Q60:S60"/>
    <mergeCell ref="B61:D61"/>
    <mergeCell ref="H62:J62"/>
    <mergeCell ref="B63:D63"/>
    <mergeCell ref="E64:G64"/>
    <mergeCell ref="N64:P64"/>
    <mergeCell ref="B65:D65"/>
    <mergeCell ref="H66:J66"/>
    <mergeCell ref="B67:D67"/>
    <mergeCell ref="E68:G68"/>
    <mergeCell ref="K68:M68"/>
    <mergeCell ref="B69:D69"/>
    <mergeCell ref="H70:J70"/>
    <mergeCell ref="B71:D71"/>
    <mergeCell ref="E72:G72"/>
    <mergeCell ref="N72:P72"/>
    <mergeCell ref="B73:D73"/>
    <mergeCell ref="H74:J74"/>
    <mergeCell ref="B75:D75"/>
    <mergeCell ref="E76:G76"/>
    <mergeCell ref="K76:M76"/>
    <mergeCell ref="Q76:S76"/>
    <mergeCell ref="B77:D77"/>
    <mergeCell ref="H78:J78"/>
    <mergeCell ref="B79:D79"/>
    <mergeCell ref="E80:G80"/>
    <mergeCell ref="N80:P80"/>
    <mergeCell ref="B81:D81"/>
    <mergeCell ref="H83:J83"/>
    <mergeCell ref="B84:D84"/>
    <mergeCell ref="E85:G85"/>
    <mergeCell ref="K85:M85"/>
    <mergeCell ref="B86:D86"/>
    <mergeCell ref="H87:J87"/>
    <mergeCell ref="B88:D88"/>
    <mergeCell ref="E89:G89"/>
    <mergeCell ref="N89:P89"/>
    <mergeCell ref="B90:D90"/>
    <mergeCell ref="H91:J91"/>
    <mergeCell ref="B92:D92"/>
    <mergeCell ref="E93:G93"/>
    <mergeCell ref="K93:M93"/>
    <mergeCell ref="Q93:S93"/>
    <mergeCell ref="B94:D94"/>
    <mergeCell ref="H95:J95"/>
    <mergeCell ref="B96:D96"/>
    <mergeCell ref="E97:G97"/>
    <mergeCell ref="N97:P97"/>
    <mergeCell ref="B98:D98"/>
    <mergeCell ref="H99:J99"/>
    <mergeCell ref="B100:D100"/>
    <mergeCell ref="E101:G101"/>
    <mergeCell ref="K101:M101"/>
    <mergeCell ref="B102:D102"/>
    <mergeCell ref="H103:J103"/>
    <mergeCell ref="B104:D104"/>
    <mergeCell ref="E105:G105"/>
    <mergeCell ref="N105:P105"/>
    <mergeCell ref="B106:D106"/>
    <mergeCell ref="H107:J107"/>
    <mergeCell ref="B108:D108"/>
    <mergeCell ref="E109:G109"/>
    <mergeCell ref="K109:M109"/>
    <mergeCell ref="Q109:S109"/>
    <mergeCell ref="B110:D110"/>
    <mergeCell ref="H111:J111"/>
    <mergeCell ref="B112:D112"/>
    <mergeCell ref="E113:G113"/>
    <mergeCell ref="N113:P113"/>
    <mergeCell ref="B114:D114"/>
    <mergeCell ref="H115:J115"/>
    <mergeCell ref="B116:D116"/>
    <mergeCell ref="E117:G117"/>
    <mergeCell ref="K117:M117"/>
    <mergeCell ref="B118:D118"/>
    <mergeCell ref="H119:J119"/>
    <mergeCell ref="B120:D120"/>
    <mergeCell ref="E121:G121"/>
    <mergeCell ref="N121:P121"/>
    <mergeCell ref="B122:D122"/>
    <mergeCell ref="H123:J123"/>
    <mergeCell ref="B124:D124"/>
    <mergeCell ref="E125:G125"/>
    <mergeCell ref="K125:M125"/>
    <mergeCell ref="Q125:S125"/>
    <mergeCell ref="B126:D126"/>
    <mergeCell ref="H127:J127"/>
    <mergeCell ref="B128:D128"/>
    <mergeCell ref="E129:G129"/>
    <mergeCell ref="N129:P129"/>
    <mergeCell ref="B130:D130"/>
    <mergeCell ref="B132:D132"/>
    <mergeCell ref="E132:G132"/>
    <mergeCell ref="H132:J132"/>
    <mergeCell ref="K132:M132"/>
    <mergeCell ref="N132:P132"/>
    <mergeCell ref="B133:D133"/>
    <mergeCell ref="E134:G134"/>
    <mergeCell ref="B135:D135"/>
    <mergeCell ref="H136:J136"/>
    <mergeCell ref="E138:G138"/>
    <mergeCell ref="K140:M140"/>
    <mergeCell ref="B141:D141"/>
    <mergeCell ref="E142:G142"/>
    <mergeCell ref="B143:D143"/>
    <mergeCell ref="H144:J144"/>
    <mergeCell ref="E146:G146"/>
    <mergeCell ref="B148:D148"/>
    <mergeCell ref="E149:G149"/>
    <mergeCell ref="B150:D150"/>
    <mergeCell ref="H151:J151"/>
    <mergeCell ref="E153:G153"/>
    <mergeCell ref="K155:M155"/>
    <mergeCell ref="B156:D156"/>
    <mergeCell ref="E157:G157"/>
    <mergeCell ref="B158:D158"/>
    <mergeCell ref="H159:J159"/>
    <mergeCell ref="E161:G161"/>
    <mergeCell ref="B163:D163"/>
    <mergeCell ref="E163:G163"/>
    <mergeCell ref="H163:J163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portrait" paperSize="9" scale="85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81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4.140625" style="0" customWidth="1"/>
    <col min="2" max="19" width="5.7109375" style="0" customWidth="1"/>
    <col min="20" max="20" width="3.140625" style="0" customWidth="1"/>
    <col min="21" max="21" width="6.7109375" style="0" customWidth="1"/>
    <col min="23" max="25" width="9.140625" style="5" customWidth="1"/>
  </cols>
  <sheetData>
    <row r="1" spans="1:20" ht="12.7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5" s="1" customFormat="1" ht="9.75">
      <c r="A2" s="10">
        <v>495</v>
      </c>
      <c r="B2" s="107" t="str">
        <f>Miinusring!K140</f>
        <v>Andres Somer</v>
      </c>
      <c r="C2" s="107"/>
      <c r="D2" s="107"/>
      <c r="I2" s="41"/>
      <c r="J2" s="41"/>
      <c r="K2" s="41"/>
      <c r="M2" s="10">
        <v>-517</v>
      </c>
      <c r="N2" s="107" t="str">
        <f>IF(E3="","",IF(E3=B2,B4,B2))</f>
        <v>Andres Somer</v>
      </c>
      <c r="O2" s="107"/>
      <c r="P2" s="107"/>
      <c r="V2" s="3"/>
      <c r="W2" s="19"/>
      <c r="X2" s="19"/>
      <c r="Y2" s="19"/>
    </row>
    <row r="3" spans="4:25" s="1" customFormat="1" ht="9.75">
      <c r="D3" s="13">
        <v>517</v>
      </c>
      <c r="E3" s="111" t="str">
        <f>IF(Mängud!E318="","",Mängud!E318)</f>
        <v>Allan Salla</v>
      </c>
      <c r="F3" s="111"/>
      <c r="G3" s="111"/>
      <c r="P3" s="13">
        <v>565</v>
      </c>
      <c r="Q3" s="111" t="str">
        <f>IF(Mängud!E366="","",Mängud!E366)</f>
        <v>Andres Somer</v>
      </c>
      <c r="R3" s="111"/>
      <c r="S3" s="111"/>
      <c r="T3" s="10" t="s">
        <v>26</v>
      </c>
      <c r="V3" s="3"/>
      <c r="W3" s="19"/>
      <c r="X3" s="19"/>
      <c r="Y3" s="19"/>
    </row>
    <row r="4" spans="1:25" s="1" customFormat="1" ht="9.75">
      <c r="A4" s="10">
        <v>-477</v>
      </c>
      <c r="B4" s="122" t="str">
        <f>IF(Plussring!Q35="","",IF(Plussring!Q35=Plussring!Q20,Plussring!Q52,Plussring!Q20))</f>
        <v>Allan Salla</v>
      </c>
      <c r="C4" s="122"/>
      <c r="D4" s="122"/>
      <c r="E4" s="14"/>
      <c r="F4" s="15" t="str">
        <f>IF(Mängud!F318="","",Mängud!F318)</f>
        <v>3:0</v>
      </c>
      <c r="G4" s="13"/>
      <c r="M4" s="10">
        <v>-518</v>
      </c>
      <c r="N4" s="122" t="str">
        <f>IF(E7="","",IF(E7=B6,B8,B6))</f>
        <v>Taavi Raidmets</v>
      </c>
      <c r="O4" s="122"/>
      <c r="P4" s="122"/>
      <c r="Q4" s="14"/>
      <c r="R4" s="15" t="str">
        <f>IF(Mängud!F366="","",Mängud!F366)</f>
        <v>3:0</v>
      </c>
      <c r="V4" s="3"/>
      <c r="W4" s="19"/>
      <c r="X4" s="19"/>
      <c r="Y4" s="19"/>
    </row>
    <row r="5" spans="7:25" s="1" customFormat="1" ht="9.75">
      <c r="G5" s="16">
        <v>566</v>
      </c>
      <c r="H5" s="111" t="str">
        <f>IF(Mängud!E367="","",Mängud!E367)</f>
        <v>Allan Salla</v>
      </c>
      <c r="I5" s="111"/>
      <c r="J5" s="111"/>
      <c r="K5" s="10" t="s">
        <v>27</v>
      </c>
      <c r="V5" s="3"/>
      <c r="W5" s="19"/>
      <c r="X5" s="19"/>
      <c r="Y5" s="19"/>
    </row>
    <row r="6" spans="1:25" s="1" customFormat="1" ht="9.75">
      <c r="A6" s="10">
        <v>496</v>
      </c>
      <c r="B6" s="107" t="str">
        <f>Miinusring!K155</f>
        <v>Taavi Raidmets</v>
      </c>
      <c r="C6" s="107"/>
      <c r="D6" s="107"/>
      <c r="G6" s="16"/>
      <c r="H6" s="14"/>
      <c r="I6" s="15" t="str">
        <f>IF(Mängud!F367="","",Mängud!F367)</f>
        <v>3:2</v>
      </c>
      <c r="P6" s="10">
        <v>-565</v>
      </c>
      <c r="Q6" s="107" t="str">
        <f>IF(Q3="","",IF(Q3=N2,N4,N2))</f>
        <v>Taavi Raidmets</v>
      </c>
      <c r="R6" s="107"/>
      <c r="S6" s="107"/>
      <c r="T6" s="10" t="s">
        <v>28</v>
      </c>
      <c r="V6" s="3"/>
      <c r="W6" s="19"/>
      <c r="X6" s="19"/>
      <c r="Y6" s="19"/>
    </row>
    <row r="7" spans="4:25" s="1" customFormat="1" ht="9.75">
      <c r="D7" s="13">
        <v>518</v>
      </c>
      <c r="E7" s="106" t="str">
        <f>IF(Mängud!E319="","",Mängud!E319)</f>
        <v>Kuido Põder</v>
      </c>
      <c r="F7" s="106"/>
      <c r="G7" s="106"/>
      <c r="V7" s="3"/>
      <c r="W7" s="19"/>
      <c r="X7" s="19"/>
      <c r="Y7" s="19"/>
    </row>
    <row r="8" spans="1:25" s="1" customFormat="1" ht="9.75">
      <c r="A8" s="10">
        <v>-478</v>
      </c>
      <c r="B8" s="122" t="str">
        <f>IF(Plussring!Q100="","",IF(Plussring!Q100=Plussring!Q85,Plussring!Q117,Plussring!Q85))</f>
        <v>Kuido Põder</v>
      </c>
      <c r="C8" s="122"/>
      <c r="D8" s="122"/>
      <c r="E8" s="14"/>
      <c r="F8" s="15" t="str">
        <f>IF(Mängud!F319="","",Mängud!F319)</f>
        <v>3:0</v>
      </c>
      <c r="M8" s="10">
        <v>-495</v>
      </c>
      <c r="N8" s="107" t="str">
        <f>IF(Miinusring!K140="","",IF(Miinusring!K140=Miinusring!H136,Miinusring!H144,Miinusring!H136))</f>
        <v>Urmas Sinisalu</v>
      </c>
      <c r="O8" s="107"/>
      <c r="P8" s="107"/>
      <c r="V8" s="3"/>
      <c r="W8" s="19"/>
      <c r="X8" s="19"/>
      <c r="Y8" s="19"/>
    </row>
    <row r="9" spans="7:25" s="1" customFormat="1" ht="9.75">
      <c r="G9" s="10">
        <v>-566</v>
      </c>
      <c r="H9" s="107" t="str">
        <f>IF(H5="","",IF(H5=E3,E7,E3))</f>
        <v>Kuido Põder</v>
      </c>
      <c r="I9" s="107"/>
      <c r="J9" s="107"/>
      <c r="K9" s="10" t="s">
        <v>29</v>
      </c>
      <c r="P9" s="13">
        <v>564</v>
      </c>
      <c r="Q9" s="111" t="str">
        <f>IF(Mängud!E365="","",Mängud!E365)</f>
        <v>Urmas Sinisalu</v>
      </c>
      <c r="R9" s="111"/>
      <c r="S9" s="111"/>
      <c r="T9" s="10" t="s">
        <v>30</v>
      </c>
      <c r="V9" s="3"/>
      <c r="W9" s="19"/>
      <c r="X9" s="19"/>
      <c r="Y9" s="19"/>
    </row>
    <row r="10" spans="1:25" s="1" customFormat="1" ht="9.75">
      <c r="A10" s="10">
        <v>-469</v>
      </c>
      <c r="B10" s="107" t="str">
        <f>IF(Miinusring!H136="","",IF(Miinusring!H136=Miinusring!E134,Miinusring!E138,Miinusring!E134))</f>
        <v>Heino Kruusement</v>
      </c>
      <c r="C10" s="107"/>
      <c r="D10" s="107"/>
      <c r="M10" s="10">
        <v>-496</v>
      </c>
      <c r="N10" s="122" t="str">
        <f>IF(Miinusring!K155="","",IF(Miinusring!K155=Miinusring!H151,Miinusring!H159,Miinusring!H151))</f>
        <v>Veiko Ristissaar</v>
      </c>
      <c r="O10" s="122"/>
      <c r="P10" s="122"/>
      <c r="Q10" s="14"/>
      <c r="R10" s="15" t="str">
        <f>IF(Mängud!F365="","",Mängud!F365)</f>
        <v>3:1</v>
      </c>
      <c r="V10" s="3"/>
      <c r="W10" s="19"/>
      <c r="X10" s="19"/>
      <c r="Y10" s="19"/>
    </row>
    <row r="11" spans="4:25" s="1" customFormat="1" ht="9.75">
      <c r="D11" s="13">
        <v>515</v>
      </c>
      <c r="E11" s="111" t="str">
        <f>IF(Mängud!E316="","",Mängud!E316)</f>
        <v>Aimar Välja</v>
      </c>
      <c r="F11" s="111"/>
      <c r="G11" s="111"/>
      <c r="V11" s="3"/>
      <c r="W11" s="19"/>
      <c r="X11" s="19"/>
      <c r="Y11" s="19"/>
    </row>
    <row r="12" spans="1:25" s="1" customFormat="1" ht="9.75">
      <c r="A12" s="10">
        <v>-470</v>
      </c>
      <c r="B12" s="122" t="str">
        <f>IF(Miinusring!H144="","",IF(Miinusring!H144=Miinusring!E142,Miinusring!E146,Miinusring!E142))</f>
        <v>Aimar Välja</v>
      </c>
      <c r="C12" s="122"/>
      <c r="D12" s="122"/>
      <c r="E12" s="14"/>
      <c r="F12" s="15" t="str">
        <f>IF(Mängud!F316="","",Mängud!F316)</f>
        <v>3:1</v>
      </c>
      <c r="G12" s="13"/>
      <c r="P12" s="10">
        <v>-564</v>
      </c>
      <c r="Q12" s="107" t="str">
        <f>IF(Q9="","",IF(Q9=N8,N10,N8))</f>
        <v>Veiko Ristissaar</v>
      </c>
      <c r="R12" s="107"/>
      <c r="S12" s="107"/>
      <c r="T12" s="10" t="s">
        <v>31</v>
      </c>
      <c r="V12" s="3"/>
      <c r="W12" s="19"/>
      <c r="X12" s="19"/>
      <c r="Y12" s="19"/>
    </row>
    <row r="13" spans="7:25" s="1" customFormat="1" ht="9.75">
      <c r="G13" s="16">
        <v>563</v>
      </c>
      <c r="H13" s="111" t="str">
        <f>IF(Mängud!E364="","",Mängud!E364)</f>
        <v>Aimar Välja</v>
      </c>
      <c r="I13" s="111"/>
      <c r="J13" s="111"/>
      <c r="K13" s="10" t="s">
        <v>32</v>
      </c>
      <c r="V13" s="3"/>
      <c r="W13" s="19"/>
      <c r="X13" s="19"/>
      <c r="Y13" s="19"/>
    </row>
    <row r="14" spans="1:25" s="1" customFormat="1" ht="9.75">
      <c r="A14" s="10">
        <v>-471</v>
      </c>
      <c r="B14" s="107" t="str">
        <f>IF(Miinusring!H151="","",IF(Miinusring!H151=Miinusring!E149,Miinusring!E153,Miinusring!E149))</f>
        <v>Vladyslav Rybachok</v>
      </c>
      <c r="C14" s="107"/>
      <c r="D14" s="107"/>
      <c r="G14" s="16"/>
      <c r="H14" s="14"/>
      <c r="I14" s="15" t="str">
        <f>IF(Mängud!F364="","",Mängud!F364)</f>
        <v>w.o.</v>
      </c>
      <c r="M14" s="10">
        <v>-515</v>
      </c>
      <c r="N14" s="107" t="str">
        <f>IF(E11="","",IF(E11=B10,B12,B10))</f>
        <v>Heino Kruusement</v>
      </c>
      <c r="O14" s="107"/>
      <c r="P14" s="107"/>
      <c r="V14" s="3"/>
      <c r="W14" s="19"/>
      <c r="X14" s="19"/>
      <c r="Y14" s="19"/>
    </row>
    <row r="15" spans="4:25" s="1" customFormat="1" ht="9.75">
      <c r="D15" s="13">
        <v>516</v>
      </c>
      <c r="E15" s="106" t="str">
        <f>IF(Mängud!E317="","",Mängud!E317)</f>
        <v>Kai Thornbech</v>
      </c>
      <c r="F15" s="106"/>
      <c r="G15" s="106"/>
      <c r="P15" s="13">
        <v>562</v>
      </c>
      <c r="Q15" s="111" t="str">
        <f>IF(Mängud!E363="","",Mängud!E363)</f>
        <v>Vladyslav Rybachok</v>
      </c>
      <c r="R15" s="111"/>
      <c r="S15" s="111"/>
      <c r="T15" s="10" t="s">
        <v>33</v>
      </c>
      <c r="V15" s="3"/>
      <c r="W15" s="19"/>
      <c r="X15" s="19"/>
      <c r="Y15" s="19"/>
    </row>
    <row r="16" spans="1:25" s="1" customFormat="1" ht="9.75">
      <c r="A16" s="10">
        <v>-472</v>
      </c>
      <c r="B16" s="122" t="str">
        <f>IF(Miinusring!H159="","",IF(Miinusring!H159=Miinusring!E157,Miinusring!E161,Miinusring!E157))</f>
        <v>Kai Thornbech</v>
      </c>
      <c r="C16" s="122"/>
      <c r="D16" s="122"/>
      <c r="E16" s="14"/>
      <c r="F16" s="15" t="str">
        <f>IF(Mängud!F317="","",Mängud!F317)</f>
        <v>3:0</v>
      </c>
      <c r="M16" s="10">
        <v>-516</v>
      </c>
      <c r="N16" s="122" t="str">
        <f>IF(E15="","",IF(E15=B14,B16,B14))</f>
        <v>Vladyslav Rybachok</v>
      </c>
      <c r="O16" s="122"/>
      <c r="P16" s="122"/>
      <c r="Q16" s="14"/>
      <c r="R16" s="15" t="str">
        <f>IF(Mängud!F363="","",Mängud!F363)</f>
        <v>w.o.</v>
      </c>
      <c r="V16" s="3"/>
      <c r="W16" s="19"/>
      <c r="X16" s="19"/>
      <c r="Y16" s="19"/>
    </row>
    <row r="17" spans="7:25" s="1" customFormat="1" ht="9.75">
      <c r="G17" s="10">
        <v>-563</v>
      </c>
      <c r="H17" s="107" t="str">
        <f>IF(H13="","",IF(H13=E11,E15,E11))</f>
        <v>Kai Thornbech</v>
      </c>
      <c r="I17" s="107"/>
      <c r="J17" s="107"/>
      <c r="K17" s="10" t="s">
        <v>34</v>
      </c>
      <c r="V17" s="3"/>
      <c r="W17" s="19"/>
      <c r="X17" s="19"/>
      <c r="Y17" s="19"/>
    </row>
    <row r="18" spans="1:25" s="1" customFormat="1" ht="9.75">
      <c r="A18" s="10">
        <v>-445</v>
      </c>
      <c r="B18" s="107" t="str">
        <f>IF(Miinusring!E134="","",IF(Miinusring!E134=Miinusring!B133,Miinusring!Q28,Miinusring!B133))</f>
        <v>Lauri Ulla</v>
      </c>
      <c r="C18" s="107"/>
      <c r="D18" s="107"/>
      <c r="P18" s="10">
        <v>-562</v>
      </c>
      <c r="Q18" s="107" t="str">
        <f>IF(Q15="","",IF(Q15=N14,N16,N14))</f>
        <v>Heino Kruusement</v>
      </c>
      <c r="R18" s="107"/>
      <c r="S18" s="107"/>
      <c r="T18" s="10" t="s">
        <v>35</v>
      </c>
      <c r="V18" s="3"/>
      <c r="W18" s="19"/>
      <c r="X18" s="19"/>
      <c r="Y18" s="19"/>
    </row>
    <row r="19" spans="4:25" s="1" customFormat="1" ht="9.75">
      <c r="D19" s="13">
        <v>513</v>
      </c>
      <c r="E19" s="111" t="str">
        <f>IF(Mängud!E314="","",Mängud!E314)</f>
        <v>Lauri Ulla</v>
      </c>
      <c r="F19" s="111"/>
      <c r="G19" s="111"/>
      <c r="V19" s="3"/>
      <c r="W19" s="19"/>
      <c r="X19" s="19"/>
      <c r="Y19" s="19"/>
    </row>
    <row r="20" spans="1:25" s="1" customFormat="1" ht="9.75">
      <c r="A20" s="10">
        <v>-446</v>
      </c>
      <c r="B20" s="122" t="str">
        <f>IF(Miinusring!E142="","",IF(Miinusring!E142=Miinusring!Q44,Miinusring!Q60,Miinusring!Q44))</f>
        <v>Keit Reinsalu</v>
      </c>
      <c r="C20" s="122"/>
      <c r="D20" s="122"/>
      <c r="E20" s="14"/>
      <c r="F20" s="15" t="str">
        <f>IF(Mängud!F314="","",Mängud!F314)</f>
        <v>3:1</v>
      </c>
      <c r="G20" s="13"/>
      <c r="M20" s="10">
        <v>-513</v>
      </c>
      <c r="N20" s="107" t="str">
        <f>IF(E19="","",IF(E19=B18,B20,B18))</f>
        <v>Keit Reinsalu</v>
      </c>
      <c r="O20" s="107"/>
      <c r="P20" s="107"/>
      <c r="V20" s="3"/>
      <c r="W20" s="19"/>
      <c r="X20" s="19"/>
      <c r="Y20" s="19"/>
    </row>
    <row r="21" spans="7:25" s="1" customFormat="1" ht="9.75">
      <c r="G21" s="16">
        <v>561</v>
      </c>
      <c r="H21" s="111" t="str">
        <f>IF(Mängud!E362="","",Mängud!E362)</f>
        <v>Lauri Ulla</v>
      </c>
      <c r="I21" s="111"/>
      <c r="J21" s="111"/>
      <c r="K21" s="10" t="s">
        <v>36</v>
      </c>
      <c r="P21" s="13">
        <v>560</v>
      </c>
      <c r="Q21" s="111" t="str">
        <f>IF(Mängud!E361="","",Mängud!E361)</f>
        <v>Imre Korsen</v>
      </c>
      <c r="R21" s="111"/>
      <c r="S21" s="111"/>
      <c r="T21" s="10" t="s">
        <v>37</v>
      </c>
      <c r="V21" s="3"/>
      <c r="W21" s="19"/>
      <c r="X21" s="19"/>
      <c r="Y21" s="19"/>
    </row>
    <row r="22" spans="1:25" s="1" customFormat="1" ht="9.75">
      <c r="A22" s="10">
        <v>-447</v>
      </c>
      <c r="B22" s="107" t="str">
        <f>IF(Miinusring!E149="","",IF(Miinusring!E149=Miinusring!Q76,Miinusring!Q93,Miinusring!Q76))</f>
        <v>Imre Korsen</v>
      </c>
      <c r="C22" s="107"/>
      <c r="D22" s="107"/>
      <c r="G22" s="16"/>
      <c r="H22" s="14"/>
      <c r="I22" s="15" t="str">
        <f>IF(Mängud!F362="","",Mängud!F362)</f>
        <v>w.o.</v>
      </c>
      <c r="M22" s="10">
        <v>-514</v>
      </c>
      <c r="N22" s="122" t="str">
        <f>IF(E23="","",IF(E23=B22,B24,B22))</f>
        <v>Imre Korsen</v>
      </c>
      <c r="O22" s="122"/>
      <c r="P22" s="122"/>
      <c r="Q22" s="14"/>
      <c r="R22" s="15" t="str">
        <f>IF(Mängud!F361="","",Mängud!F361)</f>
        <v>3:2</v>
      </c>
      <c r="V22" s="3"/>
      <c r="W22" s="19"/>
      <c r="X22" s="19"/>
      <c r="Y22" s="19"/>
    </row>
    <row r="23" spans="4:25" s="1" customFormat="1" ht="9.75">
      <c r="D23" s="13">
        <v>514</v>
      </c>
      <c r="E23" s="106" t="str">
        <f>IF(Mängud!E315="","",Mängud!E315)</f>
        <v>Katrin-riina Hanson</v>
      </c>
      <c r="F23" s="106"/>
      <c r="G23" s="106"/>
      <c r="V23" s="3"/>
      <c r="W23" s="19"/>
      <c r="X23" s="19"/>
      <c r="Y23" s="19"/>
    </row>
    <row r="24" spans="1:25" s="1" customFormat="1" ht="9.75">
      <c r="A24" s="10">
        <v>-448</v>
      </c>
      <c r="B24" s="122" t="str">
        <f>IF(Miinusring!E157="","",IF(Miinusring!E157=Miinusring!B156,Miinusring!B158,Miinusring!B156))</f>
        <v>Katrin-riina Hanson</v>
      </c>
      <c r="C24" s="122"/>
      <c r="D24" s="122"/>
      <c r="E24" s="14"/>
      <c r="F24" s="15" t="str">
        <f>IF(Mängud!F315="","",Mängud!F315)</f>
        <v>3:2</v>
      </c>
      <c r="P24" s="10">
        <v>-560</v>
      </c>
      <c r="Q24" s="107" t="str">
        <f>IF(Q21="","",IF(Q21=N20,N22,N20))</f>
        <v>Keit Reinsalu</v>
      </c>
      <c r="R24" s="107"/>
      <c r="S24" s="107"/>
      <c r="T24" s="10" t="s">
        <v>38</v>
      </c>
      <c r="V24" s="3"/>
      <c r="W24" s="19"/>
      <c r="X24" s="19"/>
      <c r="Y24" s="19"/>
    </row>
    <row r="25" spans="7:25" s="1" customFormat="1" ht="9.75">
      <c r="G25" s="10">
        <v>-561</v>
      </c>
      <c r="H25" s="107" t="str">
        <f>IF(H21="","",IF(H21=E19,E23,E19))</f>
        <v>Katrin-riina Hanson</v>
      </c>
      <c r="I25" s="107"/>
      <c r="J25" s="107"/>
      <c r="K25" s="10" t="s">
        <v>39</v>
      </c>
      <c r="V25" s="3"/>
      <c r="W25" s="19"/>
      <c r="X25" s="19"/>
      <c r="Y25" s="19"/>
    </row>
    <row r="26" spans="1:25" s="1" customFormat="1" ht="9.75">
      <c r="A26" s="10">
        <v>-417</v>
      </c>
      <c r="B26" s="107" t="str">
        <f>IF(Miinusring!B133="","",IF(Miinusring!B133=Miinusring!N8,Miinusring!N16,Miinusring!N8))</f>
        <v>Jaanus Lokotar</v>
      </c>
      <c r="C26" s="107"/>
      <c r="D26" s="107"/>
      <c r="V26" s="3"/>
      <c r="W26" s="19"/>
      <c r="X26" s="19"/>
      <c r="Y26" s="19"/>
    </row>
    <row r="27" spans="4:25" s="1" customFormat="1" ht="9.75">
      <c r="D27" s="13">
        <v>473</v>
      </c>
      <c r="E27" s="111" t="str">
        <f>IF(Mängud!E274="","",Mängud!E274)</f>
        <v>Jaanus Lokotar</v>
      </c>
      <c r="F27" s="111"/>
      <c r="G27" s="111"/>
      <c r="V27" s="3"/>
      <c r="W27" s="19"/>
      <c r="X27" s="19"/>
      <c r="Y27" s="19"/>
    </row>
    <row r="28" spans="1:25" s="1" customFormat="1" ht="9.75">
      <c r="A28" s="10">
        <v>-418</v>
      </c>
      <c r="B28" s="107" t="str">
        <f>IF(Miinusring!Q28="","",IF(Miinusring!Q28=Miinusring!N24,Miinusring!N32,Miinusring!N24))</f>
        <v>Timo Teras</v>
      </c>
      <c r="C28" s="107"/>
      <c r="D28" s="107"/>
      <c r="E28" s="42"/>
      <c r="F28" s="15" t="str">
        <f>IF(Mängud!F274="","",Mängud!F274)</f>
        <v>w.o.</v>
      </c>
      <c r="G28" s="13"/>
      <c r="V28" s="3"/>
      <c r="W28" s="19"/>
      <c r="X28" s="19"/>
      <c r="Y28" s="19"/>
    </row>
    <row r="29" spans="7:25" s="1" customFormat="1" ht="9.75">
      <c r="G29" s="16">
        <v>511</v>
      </c>
      <c r="H29" s="111" t="str">
        <f>IF(Mängud!E312="","",Mängud!E312)</f>
        <v>Heikki Sool</v>
      </c>
      <c r="I29" s="111"/>
      <c r="J29" s="111"/>
      <c r="V29" s="3"/>
      <c r="W29" s="19"/>
      <c r="X29" s="19"/>
      <c r="Y29" s="19"/>
    </row>
    <row r="30" spans="1:25" s="1" customFormat="1" ht="9.75">
      <c r="A30" s="10">
        <v>-419</v>
      </c>
      <c r="B30" s="107" t="str">
        <f>IF(Miinusring!Q44="","",IF(Miinusring!Q44=Miinusring!N40,Miinusring!N48,Miinusring!N40))</f>
        <v>Heikki Sool</v>
      </c>
      <c r="C30" s="107"/>
      <c r="D30" s="107"/>
      <c r="G30" s="16"/>
      <c r="H30" s="14"/>
      <c r="I30" s="15" t="str">
        <f>IF(Mängud!F312="","",Mängud!F312)</f>
        <v>3:0</v>
      </c>
      <c r="J30" s="13"/>
      <c r="V30" s="3"/>
      <c r="W30" s="19"/>
      <c r="X30" s="19"/>
      <c r="Y30" s="19"/>
    </row>
    <row r="31" spans="4:25" s="1" customFormat="1" ht="9.75">
      <c r="D31" s="13">
        <v>474</v>
      </c>
      <c r="E31" s="106" t="str">
        <f>IF(Mängud!E275="","",Mängud!E275)</f>
        <v>Heikki Sool</v>
      </c>
      <c r="F31" s="106"/>
      <c r="G31" s="106"/>
      <c r="J31" s="16"/>
      <c r="V31" s="3"/>
      <c r="W31" s="19"/>
      <c r="X31" s="19"/>
      <c r="Y31" s="19"/>
    </row>
    <row r="32" spans="1:25" s="1" customFormat="1" ht="9.75">
      <c r="A32" s="10">
        <v>-420</v>
      </c>
      <c r="B32" s="107" t="str">
        <f>IF(Miinusring!Q60="","",IF(Miinusring!Q60=Miinusring!N56,Miinusring!N64,Miinusring!N56))</f>
        <v>Uno Ridal</v>
      </c>
      <c r="C32" s="107"/>
      <c r="D32" s="107"/>
      <c r="E32" s="42"/>
      <c r="F32" s="15" t="str">
        <f>IF(Mängud!F275="","",Mängud!F275)</f>
        <v>3:0</v>
      </c>
      <c r="J32" s="16"/>
      <c r="V32" s="3"/>
      <c r="W32" s="19"/>
      <c r="X32" s="19"/>
      <c r="Y32" s="19"/>
    </row>
    <row r="33" spans="10:25" s="1" customFormat="1" ht="9.75">
      <c r="J33" s="16">
        <v>559</v>
      </c>
      <c r="K33" s="111" t="str">
        <f>IF(Mängud!E360="","",Mängud!E360)</f>
        <v>Mart Vaarpu</v>
      </c>
      <c r="L33" s="111"/>
      <c r="M33" s="111"/>
      <c r="N33" s="10" t="s">
        <v>42</v>
      </c>
      <c r="V33" s="3"/>
      <c r="W33" s="19"/>
      <c r="X33" s="19"/>
      <c r="Y33" s="19"/>
    </row>
    <row r="34" spans="1:25" s="1" customFormat="1" ht="9.75">
      <c r="A34" s="10">
        <v>-421</v>
      </c>
      <c r="B34" s="107" t="str">
        <f>IF(Miinusring!Q76="","",IF(Miinusring!Q76=Miinusring!N72,Miinusring!N80,Miinusring!N72))</f>
        <v>Eduard Virkunen</v>
      </c>
      <c r="C34" s="107"/>
      <c r="D34" s="107"/>
      <c r="J34" s="16"/>
      <c r="K34" s="14"/>
      <c r="L34" s="15" t="str">
        <f>IF(Mängud!F360="","",Mängud!F360)</f>
        <v>3:0</v>
      </c>
      <c r="V34" s="3"/>
      <c r="W34" s="19"/>
      <c r="X34" s="19"/>
      <c r="Y34" s="19"/>
    </row>
    <row r="35" spans="4:25" s="1" customFormat="1" ht="9.75">
      <c r="D35" s="13">
        <v>475</v>
      </c>
      <c r="E35" s="111" t="str">
        <f>IF(Mängud!E276="","",Mängud!E276)</f>
        <v>Oliver Ollmann</v>
      </c>
      <c r="F35" s="111"/>
      <c r="G35" s="111"/>
      <c r="J35" s="16"/>
      <c r="V35" s="3"/>
      <c r="W35" s="43">
        <f>IF(Miinusring!Q110="","",IF(Miinusring!Q110=Miinusring!N106,Miinusring!N114,Miinusring!N106))</f>
      </c>
      <c r="X35" s="43"/>
      <c r="Y35" s="43"/>
    </row>
    <row r="36" spans="1:25" s="1" customFormat="1" ht="9.75">
      <c r="A36" s="10">
        <v>-422</v>
      </c>
      <c r="B36" s="107" t="str">
        <f>IF(Miinusring!Q93="","",IF(Miinusring!Q93=Miinusring!N89,Miinusring!N97,Miinusring!N89))</f>
        <v>Oliver Ollmann</v>
      </c>
      <c r="C36" s="107"/>
      <c r="D36" s="107"/>
      <c r="E36" s="42"/>
      <c r="F36" s="15" t="str">
        <f>IF(Mängud!F276="","",Mängud!F276)</f>
        <v>3:1</v>
      </c>
      <c r="G36" s="13"/>
      <c r="J36" s="16"/>
      <c r="V36" s="3"/>
      <c r="W36" s="43">
        <f>IF(Miinusring!Q111="","",IF(Miinusring!Q111=Miinusring!N107,Miinusring!N115,Miinusring!N107))</f>
      </c>
      <c r="X36" s="43"/>
      <c r="Y36" s="43"/>
    </row>
    <row r="37" spans="7:25" s="1" customFormat="1" ht="9.75">
      <c r="G37" s="16">
        <v>512</v>
      </c>
      <c r="H37" s="111" t="str">
        <f>IF(Mängud!E313="","",Mängud!E313)</f>
        <v>Mart Vaarpu</v>
      </c>
      <c r="I37" s="111"/>
      <c r="J37" s="111"/>
      <c r="K37" s="31"/>
      <c r="V37" s="3"/>
      <c r="W37" s="43">
        <f>IF(Miinusring!Q112="","",IF(Miinusring!Q112=Miinusring!N108,Miinusring!N116,Miinusring!N108))</f>
      </c>
      <c r="X37" s="43"/>
      <c r="Y37" s="43"/>
    </row>
    <row r="38" spans="1:25" s="1" customFormat="1" ht="9.75">
      <c r="A38" s="10">
        <v>-423</v>
      </c>
      <c r="B38" s="107" t="str">
        <f>IF(Miinusring!Q109="","",IF(Miinusring!Q109=Miinusring!N105,Miinusring!N113,Miinusring!N105))</f>
        <v>Mart Vaarpu</v>
      </c>
      <c r="C38" s="107"/>
      <c r="D38" s="107"/>
      <c r="G38" s="16"/>
      <c r="H38" s="14"/>
      <c r="I38" s="15" t="str">
        <f>IF(Mängud!F313="","",Mängud!F313)</f>
        <v>3:2</v>
      </c>
      <c r="J38" s="17"/>
      <c r="K38" s="19"/>
      <c r="V38" s="3"/>
      <c r="W38" s="43">
        <f>IF(Miinusring!Q113="","",IF(Miinusring!Q113=Miinusring!N109,Miinusring!N117,Miinusring!N109))</f>
      </c>
      <c r="X38" s="43"/>
      <c r="Y38" s="43"/>
    </row>
    <row r="39" spans="4:25" s="1" customFormat="1" ht="9.75">
      <c r="D39" s="13">
        <v>476</v>
      </c>
      <c r="E39" s="106" t="str">
        <f>IF(Mängud!E277="","",Mängud!E277)</f>
        <v>Mart Vaarpu</v>
      </c>
      <c r="F39" s="106"/>
      <c r="G39" s="106"/>
      <c r="J39" s="10">
        <v>-559</v>
      </c>
      <c r="K39" s="107" t="str">
        <f>IF(K33="","",IF(K33=H29,H37,H29))</f>
        <v>Heikki Sool</v>
      </c>
      <c r="L39" s="107"/>
      <c r="M39" s="107"/>
      <c r="N39" s="10" t="s">
        <v>43</v>
      </c>
      <c r="V39" s="3"/>
      <c r="W39" s="43">
        <f>IF(Miinusring!Q114="","",IF(Miinusring!Q114=Miinusring!N110,Miinusring!N118,Miinusring!N110))</f>
      </c>
      <c r="X39" s="43"/>
      <c r="Y39" s="43"/>
    </row>
    <row r="40" spans="1:25" s="1" customFormat="1" ht="9.75">
      <c r="A40" s="10">
        <v>-424</v>
      </c>
      <c r="B40" s="107" t="str">
        <f>IF(Miinusring!Q125="","",IF(Miinusring!Q125=Miinusring!N121,Miinusring!N129,Miinusring!N121))</f>
        <v>Väino Nüüd</v>
      </c>
      <c r="C40" s="107"/>
      <c r="D40" s="107"/>
      <c r="E40" s="42"/>
      <c r="F40" s="15" t="str">
        <f>IF(Mängud!F277="","",Mängud!F277)</f>
        <v>3:2</v>
      </c>
      <c r="V40" s="3"/>
      <c r="W40" s="43">
        <f>IF(Miinusring!Q115="","",IF(Miinusring!Q115=Miinusring!N111,Miinusring!N119,Miinusring!N111))</f>
      </c>
      <c r="X40" s="43"/>
      <c r="Y40" s="43"/>
    </row>
    <row r="41" spans="1:25" s="1" customFormat="1" ht="9.75">
      <c r="A41" s="10"/>
      <c r="B41" s="27"/>
      <c r="C41" s="27"/>
      <c r="D41" s="27"/>
      <c r="E41" s="44"/>
      <c r="F41" s="45"/>
      <c r="J41" s="10"/>
      <c r="K41" s="27"/>
      <c r="L41" s="27"/>
      <c r="M41" s="10">
        <v>-511</v>
      </c>
      <c r="N41" s="107" t="str">
        <f>IF(H29="","",IF(H29=E27,E31,E27))</f>
        <v>Jaanus Lokotar</v>
      </c>
      <c r="O41" s="107"/>
      <c r="P41" s="107"/>
      <c r="V41" s="3"/>
      <c r="W41" s="43">
        <f>IF(Miinusring!Q116="","",IF(Miinusring!Q116=Miinusring!N112,Miinusring!N120,Miinusring!N112))</f>
      </c>
      <c r="X41" s="43"/>
      <c r="Y41" s="43"/>
    </row>
    <row r="42" spans="1:25" s="1" customFormat="1" ht="9.75">
      <c r="A42" s="10"/>
      <c r="B42" s="27"/>
      <c r="C42" s="27"/>
      <c r="D42" s="27"/>
      <c r="E42" s="44"/>
      <c r="F42" s="45"/>
      <c r="J42" s="10"/>
      <c r="K42" s="27"/>
      <c r="L42" s="27"/>
      <c r="P42" s="13">
        <v>558</v>
      </c>
      <c r="Q42" s="111" t="str">
        <f>IF(Mängud!E359="","",Mängud!E359)</f>
        <v>Jaanus Lokotar</v>
      </c>
      <c r="R42" s="111"/>
      <c r="S42" s="111"/>
      <c r="T42" s="10" t="s">
        <v>40</v>
      </c>
      <c r="V42" s="3"/>
      <c r="W42" s="43"/>
      <c r="X42" s="43"/>
      <c r="Y42" s="43"/>
    </row>
    <row r="43" spans="1:25" s="1" customFormat="1" ht="9.75">
      <c r="A43" s="10"/>
      <c r="B43" s="27"/>
      <c r="C43" s="27"/>
      <c r="D43" s="27"/>
      <c r="E43" s="44"/>
      <c r="F43" s="45"/>
      <c r="J43" s="10"/>
      <c r="K43" s="27"/>
      <c r="L43" s="27"/>
      <c r="M43" s="10">
        <v>-512</v>
      </c>
      <c r="N43" s="122" t="str">
        <f>IF(H37="","",IF(H37=E35,E39,E35))</f>
        <v>Oliver Ollmann</v>
      </c>
      <c r="O43" s="122"/>
      <c r="P43" s="122"/>
      <c r="Q43" s="14"/>
      <c r="R43" s="15" t="str">
        <f>IF(Mängud!F359="","",Mängud!F359)</f>
        <v>3:0</v>
      </c>
      <c r="V43" s="3"/>
      <c r="W43" s="43"/>
      <c r="X43" s="43"/>
      <c r="Y43" s="43"/>
    </row>
    <row r="44" spans="1:25" s="1" customFormat="1" ht="9.75">
      <c r="A44" s="10"/>
      <c r="B44" s="27"/>
      <c r="C44" s="27"/>
      <c r="D44" s="27"/>
      <c r="E44" s="44"/>
      <c r="F44" s="45"/>
      <c r="J44" s="10"/>
      <c r="K44" s="27"/>
      <c r="L44" s="27"/>
      <c r="V44" s="3"/>
      <c r="W44" s="43"/>
      <c r="X44" s="43"/>
      <c r="Y44" s="43"/>
    </row>
    <row r="45" spans="16:25" s="1" customFormat="1" ht="9.75">
      <c r="P45" s="10">
        <v>-558</v>
      </c>
      <c r="Q45" s="107" t="str">
        <f>IF(Q42="","",IF(Q42=N41,N43,N41))</f>
        <v>Oliver Ollmann</v>
      </c>
      <c r="R45" s="107"/>
      <c r="S45" s="107"/>
      <c r="T45" s="10" t="s">
        <v>41</v>
      </c>
      <c r="V45" s="3"/>
      <c r="W45" s="43">
        <f>IF(Miinusring!Q117="","",IF(Miinusring!Q117=Miinusring!N113,Miinusring!N121,Miinusring!N113))</f>
      </c>
      <c r="X45" s="43"/>
      <c r="Y45" s="43"/>
    </row>
    <row r="46" spans="10:25" s="1" customFormat="1" ht="9.75">
      <c r="J46" s="10">
        <v>-473</v>
      </c>
      <c r="K46" s="107" t="str">
        <f>IF(E27="","",IF(E27=B26,B28,B26))</f>
        <v>Timo Teras</v>
      </c>
      <c r="L46" s="107"/>
      <c r="M46" s="107"/>
      <c r="V46" s="3"/>
      <c r="W46" s="43">
        <f>IF(Miinusring!Q118="","",IF(Miinusring!Q118=Miinusring!N114,Miinusring!N122,Miinusring!N114))</f>
      </c>
      <c r="X46" s="43"/>
      <c r="Y46" s="43"/>
    </row>
    <row r="47" spans="13:25" s="1" customFormat="1" ht="9.75">
      <c r="M47" s="16">
        <v>509</v>
      </c>
      <c r="N47" s="111" t="str">
        <f>IF(Mängud!E310="","",Mängud!E310)</f>
        <v>Uno Ridal</v>
      </c>
      <c r="O47" s="107"/>
      <c r="P47" s="107"/>
      <c r="V47" s="3"/>
      <c r="W47" s="43">
        <f>IF(Miinusring!Q119="","",IF(Miinusring!Q119=Miinusring!N115,Miinusring!N123,Miinusring!N115))</f>
      </c>
      <c r="X47" s="43"/>
      <c r="Y47" s="43"/>
    </row>
    <row r="48" spans="10:25" s="1" customFormat="1" ht="9.75">
      <c r="J48" s="10">
        <v>-474</v>
      </c>
      <c r="K48" s="107" t="str">
        <f>IF(E31="","",IF(E31=B30,B32,B30))</f>
        <v>Uno Ridal</v>
      </c>
      <c r="L48" s="107"/>
      <c r="M48" s="122"/>
      <c r="N48" s="14"/>
      <c r="O48" s="15" t="str">
        <f>IF(Mängud!F310="","",Mängud!F310)</f>
        <v>w.o.</v>
      </c>
      <c r="P48" s="13"/>
      <c r="V48" s="3"/>
      <c r="W48" s="43">
        <f>IF(Miinusring!Q120="","",IF(Miinusring!Q120=Miinusring!N116,Miinusring!N124,Miinusring!N116))</f>
      </c>
      <c r="X48" s="43"/>
      <c r="Y48" s="43"/>
    </row>
    <row r="49" spans="16:25" s="1" customFormat="1" ht="9.75">
      <c r="P49" s="16">
        <v>557</v>
      </c>
      <c r="Q49" s="111" t="str">
        <f>IF(Mängud!E358="","",Mängud!E358)</f>
        <v>Väino Nüüd</v>
      </c>
      <c r="R49" s="107"/>
      <c r="S49" s="107"/>
      <c r="T49" s="10" t="s">
        <v>44</v>
      </c>
      <c r="V49" s="3"/>
      <c r="W49" s="43">
        <f>IF(Miinusring!Q121="","",IF(Miinusring!Q121=Miinusring!N117,Miinusring!N125,Miinusring!N117))</f>
      </c>
      <c r="X49" s="43"/>
      <c r="Y49" s="43"/>
    </row>
    <row r="50" spans="10:25" s="1" customFormat="1" ht="9.75">
      <c r="J50" s="10">
        <v>-475</v>
      </c>
      <c r="K50" s="107" t="str">
        <f>IF(E35="","",IF(E35=B34,B36,B34))</f>
        <v>Eduard Virkunen</v>
      </c>
      <c r="L50" s="107"/>
      <c r="M50" s="107"/>
      <c r="P50" s="16"/>
      <c r="Q50" s="14"/>
      <c r="R50" s="15" t="str">
        <f>IF(Mängud!F358="","",Mängud!F358)</f>
        <v>3:0</v>
      </c>
      <c r="V50" s="3"/>
      <c r="W50" s="43">
        <f>IF(Miinusring!Q122="","",IF(Miinusring!Q122=Miinusring!N118,Miinusring!N126,Miinusring!N118))</f>
      </c>
      <c r="X50" s="43"/>
      <c r="Y50" s="43"/>
    </row>
    <row r="51" spans="13:25" s="1" customFormat="1" ht="9.75">
      <c r="M51" s="13">
        <v>510</v>
      </c>
      <c r="N51" s="111" t="str">
        <f>IF(Mängud!E311="","",Mängud!E311)</f>
        <v>Väino Nüüd</v>
      </c>
      <c r="O51" s="107"/>
      <c r="P51" s="122"/>
      <c r="V51" s="3"/>
      <c r="W51" s="43">
        <f>IF(Miinusring!Q123="","",IF(Miinusring!Q123=Miinusring!N119,Miinusring!N127,Miinusring!N119))</f>
      </c>
      <c r="X51" s="43"/>
      <c r="Y51" s="43"/>
    </row>
    <row r="52" spans="10:25" s="1" customFormat="1" ht="9.75">
      <c r="J52" s="10">
        <v>-476</v>
      </c>
      <c r="K52" s="107" t="str">
        <f>IF(E39="","",IF(E39=B38,B40,B38))</f>
        <v>Väino Nüüd</v>
      </c>
      <c r="L52" s="107"/>
      <c r="M52" s="122"/>
      <c r="N52" s="14"/>
      <c r="O52" s="15" t="str">
        <f>IF(Mängud!F311="","",Mängud!F311)</f>
        <v>w.o.</v>
      </c>
      <c r="V52" s="3"/>
      <c r="W52" s="43">
        <f>IF(Miinusring!Q124="","",IF(Miinusring!Q124=Miinusring!N120,Miinusring!N128,Miinusring!N120))</f>
      </c>
      <c r="X52" s="43"/>
      <c r="Y52" s="43"/>
    </row>
    <row r="53" spans="1:25" s="1" customFormat="1" ht="9.75">
      <c r="A53" s="10">
        <v>-393</v>
      </c>
      <c r="B53" s="107" t="str">
        <f>IF(Miinusring!N8="","",IF(Miinusring!N8=Miinusring!K4,Miinusring!K12,Miinusring!K4))</f>
        <v>Ats Kallais</v>
      </c>
      <c r="C53" s="107"/>
      <c r="D53" s="107"/>
      <c r="P53" s="10">
        <v>-557</v>
      </c>
      <c r="Q53" s="107" t="str">
        <f>IF(Q49="","",IF(Q49=N47,N51,N47))</f>
        <v>Uno Ridal</v>
      </c>
      <c r="R53" s="107"/>
      <c r="S53" s="107"/>
      <c r="T53" s="10" t="s">
        <v>45</v>
      </c>
      <c r="V53" s="3"/>
      <c r="W53" s="19"/>
      <c r="X53" s="19"/>
      <c r="Y53" s="19"/>
    </row>
    <row r="54" spans="4:25" s="1" customFormat="1" ht="9.75">
      <c r="D54" s="13">
        <v>465</v>
      </c>
      <c r="E54" s="111" t="str">
        <f>IF(Mängud!E266="","",Mängud!E266)</f>
        <v>Ats Kallais</v>
      </c>
      <c r="F54" s="111"/>
      <c r="G54" s="111"/>
      <c r="V54" s="3"/>
      <c r="W54" s="43">
        <f>IF(Miinusring!Q126="","",IF(Miinusring!Q126=Miinusring!N122,Miinusring!N130,Miinusring!N122))</f>
      </c>
      <c r="X54" s="43"/>
      <c r="Y54" s="43"/>
    </row>
    <row r="55" spans="1:25" s="1" customFormat="1" ht="9.75">
      <c r="A55" s="10">
        <v>-394</v>
      </c>
      <c r="B55" s="122" t="str">
        <f>IF(Miinusring!N24="","",IF(Miinusring!N24=Miinusring!K20,Miinusring!K28,Miinusring!K20))</f>
        <v>Piret Kummel</v>
      </c>
      <c r="C55" s="122"/>
      <c r="D55" s="122"/>
      <c r="E55" s="14"/>
      <c r="F55" s="15" t="str">
        <f>IF(Mängud!F266="","",Mängud!F266)</f>
        <v>3:0</v>
      </c>
      <c r="G55" s="13"/>
      <c r="M55" s="10">
        <v>-509</v>
      </c>
      <c r="N55" s="107" t="str">
        <f>IF(N47="","",IF(N47=K46,K48,K46))</f>
        <v>Timo Teras</v>
      </c>
      <c r="O55" s="107"/>
      <c r="P55" s="107"/>
      <c r="V55" s="3"/>
      <c r="W55" s="43">
        <f>IF(Miinusring!Q127="","",IF(Miinusring!Q127=Miinusring!N123,Miinusring!N131,Miinusring!N123))</f>
      </c>
      <c r="X55" s="43"/>
      <c r="Y55" s="43"/>
    </row>
    <row r="56" spans="7:25" s="1" customFormat="1" ht="9.75">
      <c r="G56" s="16">
        <v>507</v>
      </c>
      <c r="H56" s="111" t="str">
        <f>IF(Mängud!E308="","",Mängud!E308)</f>
        <v>Ats Kallais</v>
      </c>
      <c r="I56" s="111"/>
      <c r="J56" s="111"/>
      <c r="P56" s="13">
        <v>556</v>
      </c>
      <c r="Q56" s="111" t="str">
        <f>IF(Mängud!E357="","",Mängud!E357)</f>
        <v>Eduard Virkunen</v>
      </c>
      <c r="R56" s="107"/>
      <c r="S56" s="107"/>
      <c r="T56" s="10" t="s">
        <v>46</v>
      </c>
      <c r="V56" s="3"/>
      <c r="W56" s="19"/>
      <c r="X56" s="19"/>
      <c r="Y56" s="19"/>
    </row>
    <row r="57" spans="1:25" s="1" customFormat="1" ht="9.75">
      <c r="A57" s="10">
        <v>-395</v>
      </c>
      <c r="B57" s="107" t="str">
        <f>IF(Miinusring!N40="","",IF(Miinusring!N40=Miinusring!K36,Miinusring!K44,Miinusring!K36))</f>
        <v>Kalju Kalda</v>
      </c>
      <c r="C57" s="107"/>
      <c r="D57" s="107"/>
      <c r="G57" s="16"/>
      <c r="H57" s="14"/>
      <c r="I57" s="15" t="str">
        <f>IF(Mängud!F308="","",Mängud!F308)</f>
        <v>3:0</v>
      </c>
      <c r="J57" s="13"/>
      <c r="M57" s="10">
        <v>-510</v>
      </c>
      <c r="N57" s="107" t="str">
        <f>IF(N51="","",IF(N51=K50,K52,K50))</f>
        <v>Eduard Virkunen</v>
      </c>
      <c r="O57" s="107"/>
      <c r="P57" s="122"/>
      <c r="Q57" s="14"/>
      <c r="R57" s="15" t="str">
        <f>IF(Mängud!F357="","",Mängud!F357)</f>
        <v>w.o.</v>
      </c>
      <c r="V57" s="3"/>
      <c r="W57" s="19"/>
      <c r="X57" s="19"/>
      <c r="Y57" s="19"/>
    </row>
    <row r="58" spans="4:25" s="1" customFormat="1" ht="9.75">
      <c r="D58" s="13">
        <v>466</v>
      </c>
      <c r="E58" s="106" t="str">
        <f>IF(Mängud!E267="","",Mängud!E267)</f>
        <v>Kalju Kalda</v>
      </c>
      <c r="F58" s="106"/>
      <c r="G58" s="106"/>
      <c r="J58" s="16"/>
      <c r="V58" s="3"/>
      <c r="W58" s="19"/>
      <c r="X58" s="19"/>
      <c r="Y58" s="19"/>
    </row>
    <row r="59" spans="1:25" s="1" customFormat="1" ht="9.75">
      <c r="A59" s="10">
        <v>-396</v>
      </c>
      <c r="B59" s="107" t="str">
        <f>IF(Miinusring!N56="","",IF(Miinusring!N56=Miinusring!K52,Miinusring!K60,Miinusring!K52))</f>
        <v>Raino Rosin</v>
      </c>
      <c r="C59" s="107"/>
      <c r="D59" s="107"/>
      <c r="E59" s="42"/>
      <c r="F59" s="15" t="str">
        <f>IF(Mängud!F267="","",Mängud!F267)</f>
        <v>3:2</v>
      </c>
      <c r="J59" s="16"/>
      <c r="P59" s="10">
        <v>-556</v>
      </c>
      <c r="Q59" s="107" t="str">
        <f>IF(Q56="","",IF(Q56=N55,N57,N55))</f>
        <v>Timo Teras</v>
      </c>
      <c r="R59" s="107"/>
      <c r="S59" s="107"/>
      <c r="T59" s="10" t="s">
        <v>47</v>
      </c>
      <c r="V59" s="3"/>
      <c r="W59" s="19"/>
      <c r="X59" s="19"/>
      <c r="Y59" s="19"/>
    </row>
    <row r="60" spans="10:25" s="1" customFormat="1" ht="9.75">
      <c r="J60" s="16">
        <v>555</v>
      </c>
      <c r="K60" s="111" t="str">
        <f>IF(Mängud!E356="","",Mängud!E356)</f>
        <v>Vootele Vaher</v>
      </c>
      <c r="L60" s="111"/>
      <c r="M60" s="111"/>
      <c r="N60" s="10" t="s">
        <v>48</v>
      </c>
      <c r="V60" s="3"/>
      <c r="W60" s="19"/>
      <c r="X60" s="19"/>
      <c r="Y60" s="19"/>
    </row>
    <row r="61" spans="1:25" s="1" customFormat="1" ht="9.75">
      <c r="A61" s="10">
        <v>-397</v>
      </c>
      <c r="B61" s="107" t="str">
        <f>IF(Miinusring!N72="","",IF(Miinusring!N72=Miinusring!K68,Miinusring!K76,Miinusring!K68))</f>
        <v>Vootele Vaher</v>
      </c>
      <c r="C61" s="107"/>
      <c r="D61" s="107"/>
      <c r="J61" s="16"/>
      <c r="K61" s="14"/>
      <c r="L61" s="15" t="str">
        <f>IF(Mängud!F356="","",Mängud!F356)</f>
        <v>3:0</v>
      </c>
      <c r="V61" s="3"/>
      <c r="W61" s="19"/>
      <c r="X61" s="19"/>
      <c r="Y61" s="19"/>
    </row>
    <row r="62" spans="4:25" s="1" customFormat="1" ht="9.75">
      <c r="D62" s="13">
        <v>467</v>
      </c>
      <c r="E62" s="111" t="str">
        <f>IF(Mängud!E268="","",Mängud!E268)</f>
        <v>Vootele Vaher</v>
      </c>
      <c r="F62" s="111"/>
      <c r="G62" s="111"/>
      <c r="J62" s="16"/>
      <c r="V62" s="3"/>
      <c r="W62" s="19"/>
      <c r="X62" s="19"/>
      <c r="Y62" s="19"/>
    </row>
    <row r="63" spans="1:25" s="1" customFormat="1" ht="9.75">
      <c r="A63" s="10">
        <v>-398</v>
      </c>
      <c r="B63" s="107" t="str">
        <f>IF(Miinusring!N89="","",IF(Miinusring!N89=Miinusring!K85,Miinusring!K93,Miinusring!K85))</f>
        <v>Kalle Kuuspalu</v>
      </c>
      <c r="C63" s="107"/>
      <c r="D63" s="107"/>
      <c r="E63" s="42"/>
      <c r="F63" s="15" t="str">
        <f>IF(Mängud!F268="","",Mängud!F268)</f>
        <v>3:0</v>
      </c>
      <c r="G63" s="13"/>
      <c r="J63" s="16"/>
      <c r="V63" s="3"/>
      <c r="W63" s="19"/>
      <c r="X63" s="19"/>
      <c r="Y63" s="19"/>
    </row>
    <row r="64" spans="7:25" s="1" customFormat="1" ht="9.75">
      <c r="G64" s="16">
        <v>508</v>
      </c>
      <c r="H64" s="106" t="str">
        <f>IF(Mängud!E309="","",Mängud!E309)</f>
        <v>Vootele Vaher</v>
      </c>
      <c r="I64" s="106"/>
      <c r="J64" s="106"/>
      <c r="V64" s="3"/>
      <c r="W64" s="19"/>
      <c r="X64" s="19"/>
      <c r="Y64" s="19"/>
    </row>
    <row r="65" spans="1:25" s="1" customFormat="1" ht="9.75">
      <c r="A65" s="10">
        <v>-399</v>
      </c>
      <c r="B65" s="107" t="str">
        <f>IF(Miinusring!N105="","",IF(Miinusring!N105=Miinusring!K101,Miinusring!K109,Miinusring!K101))</f>
        <v>Reino Ristissaar</v>
      </c>
      <c r="C65" s="107"/>
      <c r="D65" s="107"/>
      <c r="G65" s="16"/>
      <c r="H65" s="14"/>
      <c r="I65" s="15" t="str">
        <f>IF(Mängud!F309="","",Mängud!F309)</f>
        <v>3:2</v>
      </c>
      <c r="V65" s="3"/>
      <c r="W65" s="19"/>
      <c r="X65" s="19"/>
      <c r="Y65" s="19"/>
    </row>
    <row r="66" spans="4:25" s="1" customFormat="1" ht="9.75">
      <c r="D66" s="13">
        <v>468</v>
      </c>
      <c r="E66" s="106" t="str">
        <f>IF(Mängud!E269="","",Mängud!E269)</f>
        <v>Alvar Oviir</v>
      </c>
      <c r="F66" s="106"/>
      <c r="G66" s="106"/>
      <c r="J66" s="10">
        <v>-555</v>
      </c>
      <c r="K66" s="107" t="str">
        <f>IF(K60="","",IF(K60=H56,H64,H56))</f>
        <v>Ats Kallais</v>
      </c>
      <c r="L66" s="107"/>
      <c r="M66" s="107"/>
      <c r="N66" s="10" t="s">
        <v>50</v>
      </c>
      <c r="V66" s="3"/>
      <c r="W66" s="19"/>
      <c r="X66" s="19"/>
      <c r="Y66" s="19"/>
    </row>
    <row r="67" spans="1:25" s="1" customFormat="1" ht="9.75">
      <c r="A67" s="10">
        <v>-400</v>
      </c>
      <c r="B67" s="107" t="str">
        <f>IF(Miinusring!N121="","",IF(Miinusring!N121=Miinusring!K117,Miinusring!K125,Miinusring!K117))</f>
        <v>Alvar Oviir</v>
      </c>
      <c r="C67" s="107"/>
      <c r="D67" s="107"/>
      <c r="E67" s="42"/>
      <c r="F67" s="15" t="str">
        <f>IF(Mängud!F269="","",Mängud!F269)</f>
        <v>3:1</v>
      </c>
      <c r="V67" s="3"/>
      <c r="W67" s="19"/>
      <c r="X67" s="19"/>
      <c r="Y67" s="19"/>
    </row>
    <row r="68" spans="1:25" s="1" customFormat="1" ht="9.75">
      <c r="A68" s="10"/>
      <c r="B68" s="27"/>
      <c r="C68" s="27"/>
      <c r="D68" s="27"/>
      <c r="E68" s="14"/>
      <c r="F68" s="45"/>
      <c r="J68" s="10"/>
      <c r="K68" s="27"/>
      <c r="L68" s="27"/>
      <c r="M68" s="10">
        <v>-507</v>
      </c>
      <c r="N68" s="107" t="str">
        <f>IF(H56="","",IF(H56=E54,E58,E54))</f>
        <v>Kalju Kalda</v>
      </c>
      <c r="O68" s="107"/>
      <c r="P68" s="107"/>
      <c r="V68" s="3"/>
      <c r="W68" s="19"/>
      <c r="X68" s="19"/>
      <c r="Y68" s="19"/>
    </row>
    <row r="69" spans="1:25" s="1" customFormat="1" ht="9.75">
      <c r="A69" s="10">
        <v>-465</v>
      </c>
      <c r="B69" s="107" t="str">
        <f>IF(E54="","",IF(E54=B53,B55,B53))</f>
        <v>Piret Kummel</v>
      </c>
      <c r="C69" s="107"/>
      <c r="D69" s="107"/>
      <c r="P69" s="13">
        <v>554</v>
      </c>
      <c r="Q69" s="111" t="str">
        <f>IF(Mängud!E355="","",Mängud!E355)</f>
        <v>Kalju Kalda</v>
      </c>
      <c r="R69" s="107"/>
      <c r="S69" s="107"/>
      <c r="T69" s="10" t="s">
        <v>49</v>
      </c>
      <c r="V69" s="3"/>
      <c r="W69" s="19"/>
      <c r="X69" s="19"/>
      <c r="Y69" s="19"/>
    </row>
    <row r="70" spans="4:25" s="1" customFormat="1" ht="9.75">
      <c r="D70" s="16">
        <v>505</v>
      </c>
      <c r="E70" s="111" t="str">
        <f>IF(Mängud!E306="","",Mängud!E306)</f>
        <v>Piret Kummel</v>
      </c>
      <c r="F70" s="111"/>
      <c r="G70" s="111"/>
      <c r="M70" s="10">
        <v>-508</v>
      </c>
      <c r="N70" s="107" t="str">
        <f>IF(H64="","",IF(H64=E62,E66,E62))</f>
        <v>Alvar Oviir</v>
      </c>
      <c r="O70" s="107"/>
      <c r="P70" s="122"/>
      <c r="Q70" s="14"/>
      <c r="R70" s="15" t="str">
        <f>IF(Mängud!F355="","",Mängud!F355)</f>
        <v>3:0</v>
      </c>
      <c r="V70" s="3"/>
      <c r="W70" s="19"/>
      <c r="X70" s="19"/>
      <c r="Y70" s="19"/>
    </row>
    <row r="71" spans="1:25" s="1" customFormat="1" ht="9.75">
      <c r="A71" s="10">
        <v>-466</v>
      </c>
      <c r="B71" s="122" t="str">
        <f>IF(E58="","",IF(E58=B57,B59,B57))</f>
        <v>Raino Rosin</v>
      </c>
      <c r="C71" s="122"/>
      <c r="D71" s="122"/>
      <c r="E71" s="42"/>
      <c r="F71" s="15" t="str">
        <f>IF(Mängud!F306="","",Mängud!F306)</f>
        <v>3:2</v>
      </c>
      <c r="G71" s="13"/>
      <c r="V71" s="3"/>
      <c r="W71" s="19"/>
      <c r="X71" s="19"/>
      <c r="Y71" s="19"/>
    </row>
    <row r="72" spans="7:25" s="1" customFormat="1" ht="9.75">
      <c r="G72" s="16">
        <v>553</v>
      </c>
      <c r="H72" s="111" t="str">
        <f>IF(Mängud!E354="","",Mängud!E354)</f>
        <v>Reino Ristissaar</v>
      </c>
      <c r="I72" s="111"/>
      <c r="J72" s="111"/>
      <c r="K72" s="10" t="s">
        <v>52</v>
      </c>
      <c r="P72" s="10">
        <v>-554</v>
      </c>
      <c r="Q72" s="107" t="str">
        <f>IF(Q69="","",IF(Q69=N68,N70,N68))</f>
        <v>Alvar Oviir</v>
      </c>
      <c r="R72" s="107"/>
      <c r="S72" s="107"/>
      <c r="T72" s="10" t="s">
        <v>51</v>
      </c>
      <c r="V72" s="3"/>
      <c r="W72" s="19"/>
      <c r="X72" s="19"/>
      <c r="Y72" s="19"/>
    </row>
    <row r="73" spans="1:25" s="1" customFormat="1" ht="9.75">
      <c r="A73" s="10">
        <v>-467</v>
      </c>
      <c r="B73" s="107" t="str">
        <f>IF(E62="","",IF(E62=B61,B63,B61))</f>
        <v>Kalle Kuuspalu</v>
      </c>
      <c r="C73" s="107"/>
      <c r="D73" s="107"/>
      <c r="G73" s="16"/>
      <c r="H73" s="14"/>
      <c r="I73" s="15" t="str">
        <f>IF(Mängud!F354="","",Mängud!F354)</f>
        <v>3:0</v>
      </c>
      <c r="V73" s="3"/>
      <c r="W73" s="19"/>
      <c r="X73" s="19"/>
      <c r="Y73" s="19"/>
    </row>
    <row r="74" spans="4:25" s="1" customFormat="1" ht="9.75">
      <c r="D74" s="13">
        <v>506</v>
      </c>
      <c r="E74" s="106" t="str">
        <f>IF(Mängud!E307="","",Mängud!E307)</f>
        <v>Reino Ristissaar</v>
      </c>
      <c r="F74" s="106"/>
      <c r="G74" s="106"/>
      <c r="V74" s="3"/>
      <c r="W74" s="19"/>
      <c r="X74" s="19"/>
      <c r="Y74" s="19"/>
    </row>
    <row r="75" spans="1:25" s="1" customFormat="1" ht="9.75">
      <c r="A75" s="10">
        <v>-468</v>
      </c>
      <c r="B75" s="122" t="str">
        <f>IF(E66="","",IF(E66=B65,B67,B65))</f>
        <v>Reino Ristissaar</v>
      </c>
      <c r="C75" s="122"/>
      <c r="D75" s="122"/>
      <c r="E75" s="14"/>
      <c r="F75" s="15" t="str">
        <f>IF(Mängud!F307="","",Mängud!F307)</f>
        <v>3:2</v>
      </c>
      <c r="V75" s="3"/>
      <c r="W75" s="19"/>
      <c r="X75" s="19"/>
      <c r="Y75" s="19"/>
    </row>
    <row r="76" spans="4:25" s="1" customFormat="1" ht="9.75">
      <c r="D76" s="17"/>
      <c r="E76" s="19"/>
      <c r="F76" s="19"/>
      <c r="G76" s="18">
        <v>-553</v>
      </c>
      <c r="H76" s="107" t="str">
        <f>IF(H72="","",IF(H72=E70,E74,E70))</f>
        <v>Piret Kummel</v>
      </c>
      <c r="I76" s="107"/>
      <c r="J76" s="107"/>
      <c r="K76" s="10" t="s">
        <v>54</v>
      </c>
      <c r="V76" s="3"/>
      <c r="W76" s="19"/>
      <c r="X76" s="19"/>
      <c r="Y76" s="19"/>
    </row>
    <row r="77" spans="2:25" s="1" customFormat="1" ht="9.75">
      <c r="B77" s="19"/>
      <c r="C77" s="19"/>
      <c r="D77" s="19"/>
      <c r="G77" s="19"/>
      <c r="M77" s="10">
        <v>-505</v>
      </c>
      <c r="N77" s="107" t="str">
        <f>IF(E70="","",IF(E70=B69,B71,B69))</f>
        <v>Raino Rosin</v>
      </c>
      <c r="O77" s="107"/>
      <c r="P77" s="107"/>
      <c r="V77" s="3"/>
      <c r="W77" s="19"/>
      <c r="X77" s="19"/>
      <c r="Y77" s="19"/>
    </row>
    <row r="78" spans="13:20" ht="12.75">
      <c r="M78" s="1"/>
      <c r="N78" s="1"/>
      <c r="O78" s="1"/>
      <c r="P78" s="13">
        <v>552</v>
      </c>
      <c r="Q78" s="111" t="str">
        <f>IF(Mängud!E353="","",Mängud!E353)</f>
        <v>Kalle Kuuspalu</v>
      </c>
      <c r="R78" s="111"/>
      <c r="S78" s="111"/>
      <c r="T78" s="10" t="s">
        <v>53</v>
      </c>
    </row>
    <row r="79" spans="13:20" ht="12.75">
      <c r="M79" s="10">
        <v>-506</v>
      </c>
      <c r="N79" s="122" t="str">
        <f>IF(E74="","",IF(E74=B73,B75,B73))</f>
        <v>Kalle Kuuspalu</v>
      </c>
      <c r="O79" s="122"/>
      <c r="P79" s="122"/>
      <c r="Q79" s="14"/>
      <c r="R79" s="15" t="str">
        <f>IF(Mängud!F353="","",Mängud!F353)</f>
        <v>3:2</v>
      </c>
      <c r="S79" s="1"/>
      <c r="T79" s="1"/>
    </row>
    <row r="80" spans="13:20" ht="12.75">
      <c r="M80" s="1"/>
      <c r="N80" s="1"/>
      <c r="O80" s="1"/>
      <c r="P80" s="1"/>
      <c r="Q80" s="1"/>
      <c r="R80" s="1"/>
      <c r="S80" s="1"/>
      <c r="T80" s="1"/>
    </row>
    <row r="81" spans="13:20" ht="12.75">
      <c r="M81" s="1"/>
      <c r="N81" s="1"/>
      <c r="O81" s="1"/>
      <c r="P81" s="10">
        <v>-552</v>
      </c>
      <c r="Q81" s="107" t="str">
        <f>IF(Q78="","",IF(Q78=N77,N79,N77))</f>
        <v>Raino Rosin</v>
      </c>
      <c r="R81" s="107"/>
      <c r="S81" s="107"/>
      <c r="T81" s="10" t="s">
        <v>55</v>
      </c>
    </row>
  </sheetData>
  <sheetProtection selectLockedCells="1" selectUnlockedCells="1"/>
  <mergeCells count="105">
    <mergeCell ref="B2:D2"/>
    <mergeCell ref="N2:P2"/>
    <mergeCell ref="E3:G3"/>
    <mergeCell ref="Q3:S3"/>
    <mergeCell ref="A1:T1"/>
    <mergeCell ref="B4:D4"/>
    <mergeCell ref="N4:P4"/>
    <mergeCell ref="H5:J5"/>
    <mergeCell ref="B6:D6"/>
    <mergeCell ref="Q6:S6"/>
    <mergeCell ref="E7:G7"/>
    <mergeCell ref="B8:D8"/>
    <mergeCell ref="N8:P8"/>
    <mergeCell ref="H9:J9"/>
    <mergeCell ref="Q9:S9"/>
    <mergeCell ref="B10:D10"/>
    <mergeCell ref="N10:P10"/>
    <mergeCell ref="E11:G11"/>
    <mergeCell ref="B12:D12"/>
    <mergeCell ref="Q12:S12"/>
    <mergeCell ref="H13:J13"/>
    <mergeCell ref="B14:D14"/>
    <mergeCell ref="N14:P14"/>
    <mergeCell ref="E15:G15"/>
    <mergeCell ref="Q15:S15"/>
    <mergeCell ref="B16:D16"/>
    <mergeCell ref="N16:P16"/>
    <mergeCell ref="H17:J17"/>
    <mergeCell ref="B18:D18"/>
    <mergeCell ref="Q18:S18"/>
    <mergeCell ref="E19:G19"/>
    <mergeCell ref="B20:D20"/>
    <mergeCell ref="N20:P20"/>
    <mergeCell ref="H21:J21"/>
    <mergeCell ref="Q21:S21"/>
    <mergeCell ref="B22:D22"/>
    <mergeCell ref="N22:P22"/>
    <mergeCell ref="E23:G23"/>
    <mergeCell ref="B24:D24"/>
    <mergeCell ref="Q24:S24"/>
    <mergeCell ref="H25:J25"/>
    <mergeCell ref="B26:D26"/>
    <mergeCell ref="E27:G27"/>
    <mergeCell ref="N41:P41"/>
    <mergeCell ref="B28:D28"/>
    <mergeCell ref="Q42:S42"/>
    <mergeCell ref="B38:D38"/>
    <mergeCell ref="H29:J29"/>
    <mergeCell ref="K33:M33"/>
    <mergeCell ref="B34:D34"/>
    <mergeCell ref="N43:P43"/>
    <mergeCell ref="B30:D30"/>
    <mergeCell ref="E31:G31"/>
    <mergeCell ref="Q45:S45"/>
    <mergeCell ref="B32:D32"/>
    <mergeCell ref="B53:D53"/>
    <mergeCell ref="E39:G39"/>
    <mergeCell ref="B40:D40"/>
    <mergeCell ref="K39:M39"/>
    <mergeCell ref="K46:M46"/>
    <mergeCell ref="E35:G35"/>
    <mergeCell ref="B36:D36"/>
    <mergeCell ref="H37:J37"/>
    <mergeCell ref="B57:D57"/>
    <mergeCell ref="E58:G58"/>
    <mergeCell ref="B59:D59"/>
    <mergeCell ref="K60:M60"/>
    <mergeCell ref="B61:D61"/>
    <mergeCell ref="E54:G54"/>
    <mergeCell ref="B55:D55"/>
    <mergeCell ref="H56:J56"/>
    <mergeCell ref="E70:G70"/>
    <mergeCell ref="Q69:S69"/>
    <mergeCell ref="N68:P68"/>
    <mergeCell ref="N70:P70"/>
    <mergeCell ref="E62:G62"/>
    <mergeCell ref="B63:D63"/>
    <mergeCell ref="H64:J64"/>
    <mergeCell ref="B65:D65"/>
    <mergeCell ref="Q81:S81"/>
    <mergeCell ref="B71:D71"/>
    <mergeCell ref="H72:J72"/>
    <mergeCell ref="N77:P77"/>
    <mergeCell ref="B73:D73"/>
    <mergeCell ref="Q78:S78"/>
    <mergeCell ref="E74:G74"/>
    <mergeCell ref="N79:P79"/>
    <mergeCell ref="Q72:S72"/>
    <mergeCell ref="K48:M48"/>
    <mergeCell ref="K50:M50"/>
    <mergeCell ref="K52:M52"/>
    <mergeCell ref="N51:P51"/>
    <mergeCell ref="B75:D75"/>
    <mergeCell ref="H76:J76"/>
    <mergeCell ref="E66:G66"/>
    <mergeCell ref="B67:D67"/>
    <mergeCell ref="K66:M66"/>
    <mergeCell ref="B69:D69"/>
    <mergeCell ref="N47:P47"/>
    <mergeCell ref="Q49:S49"/>
    <mergeCell ref="Q53:S53"/>
    <mergeCell ref="N57:P57"/>
    <mergeCell ref="Q59:S59"/>
    <mergeCell ref="Q56:S56"/>
    <mergeCell ref="N55:P55"/>
  </mergeCells>
  <printOptions/>
  <pageMargins left="0.15748031496062992" right="0.15748031496062992" top="0.15748031496062992" bottom="0.15748031496062992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S66"/>
  <sheetViews>
    <sheetView zoomScalePageLayoutView="0" workbookViewId="0" topLeftCell="A19">
      <selection activeCell="R20" sqref="R20"/>
    </sheetView>
  </sheetViews>
  <sheetFormatPr defaultColWidth="9.140625" defaultRowHeight="12.75"/>
  <cols>
    <col min="1" max="1" width="4.140625" style="0" customWidth="1"/>
    <col min="2" max="16" width="5.7109375" style="0" customWidth="1"/>
    <col min="17" max="17" width="4.57421875" style="0" customWidth="1"/>
    <col min="18" max="20" width="5.7109375" style="0" customWidth="1"/>
    <col min="22" max="24" width="9.140625" style="46" customWidth="1"/>
    <col min="25" max="25" width="9.140625" style="5" customWidth="1"/>
  </cols>
  <sheetData>
    <row r="1" spans="1:19" ht="12.75">
      <c r="A1" s="10">
        <v>-353</v>
      </c>
      <c r="B1" s="127" t="str">
        <f>IF(Miinusring!K4="","",IF(Miinusring!K4=Miinusring!H2,Miinusring!H6,Miinusring!H2))</f>
        <v>Raigo Rommot</v>
      </c>
      <c r="C1" s="127"/>
      <c r="D1" s="127"/>
      <c r="E1" s="47"/>
      <c r="F1" s="26"/>
      <c r="G1" s="26"/>
      <c r="H1" s="26"/>
      <c r="I1" s="26"/>
      <c r="J1" s="26"/>
      <c r="K1" s="132" t="s">
        <v>56</v>
      </c>
      <c r="L1" s="132"/>
      <c r="M1" s="132"/>
      <c r="N1" s="132"/>
      <c r="O1" s="112"/>
      <c r="P1" s="112"/>
      <c r="Q1" s="112"/>
      <c r="R1" s="112"/>
      <c r="S1" s="112"/>
    </row>
    <row r="2" spans="1:19" ht="12.75">
      <c r="A2" s="10"/>
      <c r="B2" s="26"/>
      <c r="C2" s="26"/>
      <c r="D2" s="48">
        <v>409</v>
      </c>
      <c r="E2" s="111" t="str">
        <f>IF(Mängud!E210="","",Mängud!E210)</f>
        <v>Raigo Rommot</v>
      </c>
      <c r="F2" s="111"/>
      <c r="G2" s="111"/>
      <c r="H2" s="26"/>
      <c r="I2" s="26"/>
      <c r="J2" s="26"/>
      <c r="K2" s="26"/>
      <c r="L2" s="26"/>
      <c r="M2" s="26"/>
      <c r="N2" s="26"/>
      <c r="O2" s="11"/>
      <c r="P2" s="30"/>
      <c r="Q2" s="2"/>
      <c r="R2" s="112"/>
      <c r="S2" s="112"/>
    </row>
    <row r="3" spans="1:17" ht="12.75">
      <c r="A3" s="10">
        <v>-354</v>
      </c>
      <c r="B3" s="126" t="str">
        <f>IF(Miinusring!K12="","",IF(Miinusring!K12=Miinusring!H10,Miinusring!H14,Miinusring!H10))</f>
        <v>Peeter Pill</v>
      </c>
      <c r="C3" s="126"/>
      <c r="D3" s="126"/>
      <c r="E3" s="49"/>
      <c r="F3" s="50" t="str">
        <f>IF(Mängud!F210="","",Mängud!F210)</f>
        <v>3:0</v>
      </c>
      <c r="G3" s="48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10"/>
      <c r="B4" s="26"/>
      <c r="C4" s="26"/>
      <c r="D4" s="26"/>
      <c r="E4" s="26"/>
      <c r="F4" s="26"/>
      <c r="G4" s="51">
        <v>461</v>
      </c>
      <c r="H4" s="111" t="str">
        <f>IF(Mängud!E262="","",Mängud!E262)</f>
        <v>Alex Rahuoja</v>
      </c>
      <c r="I4" s="111"/>
      <c r="J4" s="111"/>
      <c r="K4" s="26"/>
      <c r="L4" s="26"/>
      <c r="M4" s="26"/>
      <c r="N4" s="26"/>
      <c r="O4" s="26"/>
      <c r="P4" s="26"/>
      <c r="Q4" s="26"/>
    </row>
    <row r="5" spans="1:17" ht="12.75">
      <c r="A5" s="10">
        <v>-355</v>
      </c>
      <c r="B5" s="127" t="str">
        <f>IF(Miinusring!K20="","",IF(Miinusring!K20=Miinusring!H18,Miinusring!H22,Miinusring!H18))</f>
        <v>Arvi Merigan</v>
      </c>
      <c r="C5" s="127"/>
      <c r="D5" s="127"/>
      <c r="E5" s="26"/>
      <c r="F5" s="26"/>
      <c r="G5" s="51"/>
      <c r="H5" s="49"/>
      <c r="I5" s="50" t="str">
        <f>IF(Mängud!F262="","",Mängud!F262)</f>
        <v>3:0</v>
      </c>
      <c r="J5" s="48"/>
      <c r="K5" s="26"/>
      <c r="L5" s="26"/>
      <c r="M5" s="26"/>
      <c r="N5" s="26"/>
      <c r="O5" s="26"/>
      <c r="P5" s="26"/>
      <c r="Q5" s="26"/>
    </row>
    <row r="6" spans="1:17" ht="12.75">
      <c r="A6" s="10"/>
      <c r="B6" s="26"/>
      <c r="C6" s="26"/>
      <c r="D6" s="48">
        <v>410</v>
      </c>
      <c r="E6" s="128" t="str">
        <f>IF(Mängud!E211="","",Mängud!E211)</f>
        <v>Alex Rahuoja</v>
      </c>
      <c r="F6" s="128"/>
      <c r="G6" s="128"/>
      <c r="H6" s="52"/>
      <c r="I6" s="26"/>
      <c r="J6" s="51"/>
      <c r="K6" s="26"/>
      <c r="L6" s="26"/>
      <c r="M6" s="26"/>
      <c r="N6" s="26"/>
      <c r="O6" s="26"/>
      <c r="P6" s="26"/>
      <c r="Q6" s="26"/>
    </row>
    <row r="7" spans="1:17" ht="12.75">
      <c r="A7" s="10">
        <v>-356</v>
      </c>
      <c r="B7" s="127" t="str">
        <f>IF(Miinusring!K28="","",IF(Miinusring!K28=Miinusring!H26,Miinusring!H30,Miinusring!H26))</f>
        <v>Alex Rahuoja</v>
      </c>
      <c r="C7" s="127"/>
      <c r="D7" s="127"/>
      <c r="E7" s="53"/>
      <c r="F7" s="50" t="str">
        <f>IF(Mängud!F211="","",Mängud!F211)</f>
        <v>3:2</v>
      </c>
      <c r="G7" s="54"/>
      <c r="H7" s="47"/>
      <c r="I7" s="26"/>
      <c r="J7" s="51"/>
      <c r="K7" s="26"/>
      <c r="L7" s="26"/>
      <c r="M7" s="26"/>
      <c r="N7" s="26"/>
      <c r="O7" s="26"/>
      <c r="P7" s="26"/>
      <c r="Q7" s="26"/>
    </row>
    <row r="8" spans="1:17" ht="12.75">
      <c r="A8" s="10"/>
      <c r="B8" s="26"/>
      <c r="C8" s="26"/>
      <c r="D8" s="26"/>
      <c r="E8" s="26"/>
      <c r="F8" s="26"/>
      <c r="G8" s="26"/>
      <c r="H8" s="26"/>
      <c r="I8" s="26"/>
      <c r="J8" s="51">
        <v>503</v>
      </c>
      <c r="K8" s="128" t="str">
        <f>IF(Mängud!E304="","",Mängud!E304)</f>
        <v>Alex Rahuoja</v>
      </c>
      <c r="L8" s="128"/>
      <c r="M8" s="128"/>
      <c r="N8" s="26"/>
      <c r="O8" s="26"/>
      <c r="P8" s="26"/>
      <c r="Q8" s="26"/>
    </row>
    <row r="9" spans="1:17" ht="12.75">
      <c r="A9" s="10">
        <v>-357</v>
      </c>
      <c r="B9" s="127" t="str">
        <f>IF(Miinusring!K36="","",IF(Miinusring!K36=Miinusring!H34,Miinusring!H38,Miinusring!H34))</f>
        <v>Taavi Miku</v>
      </c>
      <c r="C9" s="127"/>
      <c r="D9" s="127"/>
      <c r="E9" s="26"/>
      <c r="F9" s="26"/>
      <c r="G9" s="26"/>
      <c r="H9" s="26"/>
      <c r="I9" s="26"/>
      <c r="J9" s="51"/>
      <c r="K9" s="49"/>
      <c r="L9" s="15" t="str">
        <f>IF(Mängud!F304="","",Mängud!F304)</f>
        <v>3:1</v>
      </c>
      <c r="M9" s="48"/>
      <c r="N9" s="26"/>
      <c r="O9" s="26"/>
      <c r="P9" s="26"/>
      <c r="Q9" s="26"/>
    </row>
    <row r="10" spans="1:17" ht="12.75">
      <c r="A10" s="10"/>
      <c r="B10" s="26"/>
      <c r="C10" s="26"/>
      <c r="D10" s="48">
        <v>411</v>
      </c>
      <c r="E10" s="128" t="str">
        <f>IF(Mängud!E212="","",Mängud!E212)</f>
        <v>Taavi Miku</v>
      </c>
      <c r="F10" s="128"/>
      <c r="G10" s="128"/>
      <c r="H10" s="26"/>
      <c r="I10" s="26"/>
      <c r="J10" s="51"/>
      <c r="K10" s="26"/>
      <c r="L10" s="26"/>
      <c r="M10" s="51"/>
      <c r="N10" s="26"/>
      <c r="O10" s="26"/>
      <c r="P10" s="26"/>
      <c r="Q10" s="26"/>
    </row>
    <row r="11" spans="1:17" ht="12.75">
      <c r="A11" s="10">
        <v>-358</v>
      </c>
      <c r="B11" s="126" t="str">
        <f>IF(Miinusring!K44="","",IF(Miinusring!K44=Miinusring!H42,Miinusring!H46,Miinusring!H42))</f>
        <v>Veljo Mõek</v>
      </c>
      <c r="C11" s="126"/>
      <c r="D11" s="126"/>
      <c r="E11" s="49"/>
      <c r="F11" s="50" t="str">
        <f>IF(Mängud!F212="","",Mängud!F212)</f>
        <v>3:1</v>
      </c>
      <c r="G11" s="48"/>
      <c r="H11" s="26"/>
      <c r="I11" s="26"/>
      <c r="J11" s="51"/>
      <c r="K11" s="26"/>
      <c r="L11" s="26"/>
      <c r="M11" s="51"/>
      <c r="N11" s="26"/>
      <c r="O11" s="26"/>
      <c r="P11" s="26"/>
      <c r="Q11" s="26"/>
    </row>
    <row r="12" spans="1:17" ht="12.75">
      <c r="A12" s="10"/>
      <c r="B12" s="26"/>
      <c r="C12" s="26"/>
      <c r="D12" s="26"/>
      <c r="E12" s="26"/>
      <c r="F12" s="26"/>
      <c r="G12" s="51">
        <v>462</v>
      </c>
      <c r="H12" s="128" t="str">
        <f>IF(Mängud!E263="","",Mängud!E263)</f>
        <v>Grigori Maltizov</v>
      </c>
      <c r="I12" s="128"/>
      <c r="J12" s="128"/>
      <c r="K12" s="52"/>
      <c r="L12" s="26"/>
      <c r="M12" s="51"/>
      <c r="N12" s="26"/>
      <c r="O12" s="26"/>
      <c r="P12" s="26"/>
      <c r="Q12" s="26"/>
    </row>
    <row r="13" spans="1:17" ht="12.75">
      <c r="A13" s="10">
        <v>-359</v>
      </c>
      <c r="B13" s="127" t="str">
        <f>IF(Miinusring!K52="","",IF(Miinusring!K52=Miinusring!H50,Miinusring!H54,Miinusring!H50))</f>
        <v>Grigori Maltizov</v>
      </c>
      <c r="C13" s="127"/>
      <c r="D13" s="127"/>
      <c r="E13" s="26"/>
      <c r="F13" s="26"/>
      <c r="G13" s="51"/>
      <c r="H13" s="49"/>
      <c r="I13" s="50" t="str">
        <f>IF(Mängud!F263="","",Mängud!F263)</f>
        <v>3:1</v>
      </c>
      <c r="J13" s="54"/>
      <c r="K13" s="47"/>
      <c r="L13" s="26"/>
      <c r="M13" s="51"/>
      <c r="N13" s="26"/>
      <c r="O13" s="26"/>
      <c r="P13" s="26"/>
      <c r="Q13" s="26"/>
    </row>
    <row r="14" spans="1:17" ht="12.75">
      <c r="A14" s="10"/>
      <c r="B14" s="26"/>
      <c r="C14" s="26"/>
      <c r="D14" s="48">
        <v>412</v>
      </c>
      <c r="E14" s="128" t="str">
        <f>IF(Mängud!E213="","",Mängud!E213)</f>
        <v>Grigori Maltizov</v>
      </c>
      <c r="F14" s="128"/>
      <c r="G14" s="128"/>
      <c r="H14" s="52"/>
      <c r="I14" s="26"/>
      <c r="J14" s="26"/>
      <c r="K14" s="26"/>
      <c r="L14" s="26"/>
      <c r="M14" s="51"/>
      <c r="N14" s="26"/>
      <c r="O14" s="26"/>
      <c r="P14" s="26"/>
      <c r="Q14" s="26"/>
    </row>
    <row r="15" spans="1:17" ht="12.75">
      <c r="A15" s="10">
        <v>-360</v>
      </c>
      <c r="B15" s="126" t="str">
        <f>IF(Miinusring!K60="","",IF(Miinusring!K60=Miinusring!H58,Miinusring!H62,Miinusring!H58))</f>
        <v>Kalju Nasir</v>
      </c>
      <c r="C15" s="126"/>
      <c r="D15" s="126"/>
      <c r="E15" s="49"/>
      <c r="F15" s="50" t="str">
        <f>IF(Mängud!F213="","",Mängud!F213)</f>
        <v>3:1</v>
      </c>
      <c r="G15" s="54"/>
      <c r="H15" s="47"/>
      <c r="I15" s="26"/>
      <c r="J15" s="26"/>
      <c r="K15" s="26"/>
      <c r="L15" s="26"/>
      <c r="M15" s="51"/>
      <c r="N15" s="26"/>
      <c r="O15" s="26"/>
      <c r="P15" s="26"/>
      <c r="Q15" s="26"/>
    </row>
    <row r="16" spans="1:17" ht="12.75">
      <c r="A16" s="1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51">
        <v>551</v>
      </c>
      <c r="N16" s="128" t="str">
        <f>IF(Mängud!E352="","",Mängud!E352)</f>
        <v>Alex Rahuoja</v>
      </c>
      <c r="O16" s="128"/>
      <c r="P16" s="128"/>
      <c r="Q16" s="10" t="s">
        <v>57</v>
      </c>
    </row>
    <row r="17" spans="1:17" ht="12.75">
      <c r="A17" s="10">
        <v>-361</v>
      </c>
      <c r="B17" s="127" t="str">
        <f>IF(Miinusring!K68="","",IF(Miinusring!K68=Miinusring!H66,Miinusring!H70,Miinusring!H66))</f>
        <v>Marika Kotka</v>
      </c>
      <c r="C17" s="127"/>
      <c r="D17" s="127"/>
      <c r="E17" s="26"/>
      <c r="F17" s="26"/>
      <c r="G17" s="26"/>
      <c r="H17" s="26"/>
      <c r="I17" s="26"/>
      <c r="J17" s="26"/>
      <c r="K17" s="26"/>
      <c r="L17" s="26"/>
      <c r="M17" s="51"/>
      <c r="N17" s="131" t="str">
        <f>IF(Mängud!F352="","",Mängud!F352)</f>
        <v>w.o.</v>
      </c>
      <c r="O17" s="131"/>
      <c r="P17" s="26"/>
      <c r="Q17" s="26"/>
    </row>
    <row r="18" spans="1:17" ht="12.75">
      <c r="A18" s="10"/>
      <c r="B18" s="26"/>
      <c r="C18" s="26"/>
      <c r="D18" s="48">
        <v>413</v>
      </c>
      <c r="E18" s="128" t="str">
        <f>IF(Mängud!E214="","",Mängud!E214)</f>
        <v>Marika Kotka</v>
      </c>
      <c r="F18" s="128"/>
      <c r="G18" s="128"/>
      <c r="H18" s="26"/>
      <c r="I18" s="26"/>
      <c r="J18" s="26"/>
      <c r="K18" s="26"/>
      <c r="L18" s="26"/>
      <c r="M18" s="51"/>
      <c r="N18" s="26"/>
      <c r="O18" s="26"/>
      <c r="P18" s="26"/>
      <c r="Q18" s="26"/>
    </row>
    <row r="19" spans="1:17" ht="12.75">
      <c r="A19" s="10">
        <v>-362</v>
      </c>
      <c r="B19" s="126" t="str">
        <f>IF(Miinusring!K76="","",IF(Miinusring!K76=Miinusring!H74,Miinusring!H78,Miinusring!H74))</f>
        <v>Toomas Hansar</v>
      </c>
      <c r="C19" s="126"/>
      <c r="D19" s="126"/>
      <c r="E19" s="49"/>
      <c r="F19" s="50" t="str">
        <f>IF(Mängud!F214="","",Mängud!F214)</f>
        <v>3:0</v>
      </c>
      <c r="G19" s="48"/>
      <c r="H19" s="26"/>
      <c r="I19" s="26"/>
      <c r="J19" s="26"/>
      <c r="K19" s="26"/>
      <c r="L19" s="26"/>
      <c r="M19" s="51"/>
      <c r="N19" s="26"/>
      <c r="O19" s="26"/>
      <c r="P19" s="26"/>
      <c r="Q19" s="26"/>
    </row>
    <row r="20" spans="1:13" ht="12.75">
      <c r="A20" s="10"/>
      <c r="B20" s="26"/>
      <c r="C20" s="26"/>
      <c r="D20" s="26"/>
      <c r="E20" s="26"/>
      <c r="F20" s="26"/>
      <c r="G20" s="51">
        <v>463</v>
      </c>
      <c r="H20" s="128" t="str">
        <f>IF(Mängud!E264="","",Mängud!E264)</f>
        <v>Ain Raid</v>
      </c>
      <c r="I20" s="128"/>
      <c r="J20" s="128"/>
      <c r="K20" s="26"/>
      <c r="L20" s="26"/>
      <c r="M20" s="51"/>
    </row>
    <row r="21" spans="1:17" ht="12.75">
      <c r="A21" s="10">
        <v>-363</v>
      </c>
      <c r="B21" s="127" t="str">
        <f>IF(Miinusring!K85="","",IF(Miinusring!K85=Miinusring!H83,Miinusring!H87,Miinusring!H83))</f>
        <v>Aleksandr Zubjuk</v>
      </c>
      <c r="C21" s="127"/>
      <c r="D21" s="127"/>
      <c r="E21" s="26"/>
      <c r="F21" s="26"/>
      <c r="G21" s="51"/>
      <c r="H21" s="49"/>
      <c r="I21" s="50" t="str">
        <f>IF(Mängud!F264="","",Mängud!F264)</f>
        <v>3:1</v>
      </c>
      <c r="J21" s="48"/>
      <c r="K21" s="26"/>
      <c r="L21" s="26"/>
      <c r="M21" s="51"/>
      <c r="N21" s="26"/>
      <c r="O21" s="26"/>
      <c r="P21" s="26"/>
      <c r="Q21" s="26"/>
    </row>
    <row r="22" spans="1:17" ht="12.75">
      <c r="A22" s="10"/>
      <c r="B22" s="26"/>
      <c r="C22" s="26"/>
      <c r="D22" s="48">
        <v>414</v>
      </c>
      <c r="E22" s="128" t="str">
        <f>IF(Mängud!E215="","",Mängud!E215)</f>
        <v>Ain Raid</v>
      </c>
      <c r="F22" s="128"/>
      <c r="G22" s="128"/>
      <c r="H22" s="52"/>
      <c r="I22" s="26"/>
      <c r="J22" s="51"/>
      <c r="K22" s="26"/>
      <c r="L22" s="26"/>
      <c r="M22" s="51"/>
      <c r="N22" s="26"/>
      <c r="O22" s="26"/>
      <c r="P22" s="26"/>
      <c r="Q22" s="26"/>
    </row>
    <row r="23" spans="1:17" ht="12.75">
      <c r="A23" s="10">
        <v>-364</v>
      </c>
      <c r="B23" s="126" t="str">
        <f>IF(Miinusring!K93="","",IF(Miinusring!K93=Miinusring!H91,Miinusring!H95,Miinusring!H91))</f>
        <v>Ain Raid</v>
      </c>
      <c r="C23" s="126"/>
      <c r="D23" s="126"/>
      <c r="E23" s="49"/>
      <c r="F23" s="50" t="str">
        <f>IF(Mängud!F215="","",Mängud!F215)</f>
        <v>3:0</v>
      </c>
      <c r="G23" s="54"/>
      <c r="H23" s="47"/>
      <c r="I23" s="26"/>
      <c r="J23" s="51"/>
      <c r="K23" s="26"/>
      <c r="L23" s="26"/>
      <c r="M23" s="51"/>
      <c r="N23" s="26"/>
      <c r="O23" s="26"/>
      <c r="P23" s="26"/>
      <c r="Q23" s="26"/>
    </row>
    <row r="24" spans="1:17" ht="12.75">
      <c r="A24" s="10"/>
      <c r="B24" s="26"/>
      <c r="C24" s="26"/>
      <c r="D24" s="26"/>
      <c r="E24" s="26"/>
      <c r="F24" s="26"/>
      <c r="G24" s="26"/>
      <c r="H24" s="26"/>
      <c r="I24" s="26"/>
      <c r="J24" s="51">
        <v>504</v>
      </c>
      <c r="K24" s="128" t="str">
        <f>IF(Mängud!E305="","",Mängud!E305)</f>
        <v>Sten Toomla</v>
      </c>
      <c r="L24" s="128"/>
      <c r="M24" s="128"/>
      <c r="N24" s="52"/>
      <c r="O24" s="26"/>
      <c r="P24" s="26"/>
      <c r="Q24" s="26"/>
    </row>
    <row r="25" spans="1:17" ht="12.75">
      <c r="A25" s="10">
        <v>-365</v>
      </c>
      <c r="B25" s="127" t="str">
        <f>IF(Miinusring!K101="","",IF(Miinusring!K101=Miinusring!H99,Miinusring!H103,Miinusring!H99))</f>
        <v>Andres Lampe</v>
      </c>
      <c r="C25" s="127"/>
      <c r="D25" s="127"/>
      <c r="E25" s="26"/>
      <c r="F25" s="26"/>
      <c r="G25" s="26"/>
      <c r="H25" s="26"/>
      <c r="I25" s="26"/>
      <c r="J25" s="51"/>
      <c r="K25" s="49"/>
      <c r="L25" s="15" t="str">
        <f>IF(Mängud!F305="","",Mängud!F305)</f>
        <v>3:1</v>
      </c>
      <c r="M25" s="26"/>
      <c r="N25" s="26"/>
      <c r="O25" s="26"/>
      <c r="P25" s="26"/>
      <c r="Q25" s="26"/>
    </row>
    <row r="26" spans="1:17" ht="12.75">
      <c r="A26" s="10"/>
      <c r="B26" s="26"/>
      <c r="C26" s="26"/>
      <c r="D26" s="48">
        <v>415</v>
      </c>
      <c r="E26" s="128" t="str">
        <f>IF(Mängud!E216="","",Mängud!E216)</f>
        <v>Andres Lampe</v>
      </c>
      <c r="F26" s="128"/>
      <c r="G26" s="128"/>
      <c r="H26" s="26"/>
      <c r="I26" s="26"/>
      <c r="J26" s="51"/>
      <c r="K26" s="26"/>
      <c r="L26" s="26"/>
      <c r="M26" s="10">
        <v>-551</v>
      </c>
      <c r="N26" s="127" t="str">
        <f>IF(N16="","",IF(N16=K8,K24,K8))</f>
        <v>Sten Toomla</v>
      </c>
      <c r="O26" s="127"/>
      <c r="P26" s="127"/>
      <c r="Q26" s="10" t="s">
        <v>58</v>
      </c>
    </row>
    <row r="27" spans="1:12" ht="12.75">
      <c r="A27" s="10">
        <v>-366</v>
      </c>
      <c r="B27" s="126" t="str">
        <f>IF(Miinusring!K109="","",IF(Miinusring!K109=Miinusring!H107,Miinusring!H111,Miinusring!H107))</f>
        <v>Enrico Kozintsev</v>
      </c>
      <c r="C27" s="126"/>
      <c r="D27" s="126"/>
      <c r="E27" s="49"/>
      <c r="F27" s="50" t="str">
        <f>IF(Mängud!F216="","",Mängud!F216)</f>
        <v>3:1</v>
      </c>
      <c r="G27" s="48"/>
      <c r="H27" s="26"/>
      <c r="I27" s="26"/>
      <c r="J27" s="51"/>
      <c r="K27" s="26"/>
      <c r="L27" s="26"/>
    </row>
    <row r="28" spans="1:11" ht="12.75">
      <c r="A28" s="10"/>
      <c r="B28" s="26"/>
      <c r="C28" s="26"/>
      <c r="D28" s="26"/>
      <c r="E28" s="26"/>
      <c r="F28" s="26"/>
      <c r="G28" s="51">
        <v>464</v>
      </c>
      <c r="H28" s="128" t="str">
        <f>IF(Mängud!E265="","",Mängud!E265)</f>
        <v>Sten Toomla</v>
      </c>
      <c r="I28" s="128"/>
      <c r="J28" s="128"/>
      <c r="K28" s="52"/>
    </row>
    <row r="29" spans="1:10" ht="12.75">
      <c r="A29" s="10">
        <v>-367</v>
      </c>
      <c r="B29" s="127" t="str">
        <f>IF(Miinusring!K117="","",IF(Miinusring!K117=Miinusring!H115,Miinusring!H119,Miinusring!H115))</f>
        <v>Reet Kullerkupp</v>
      </c>
      <c r="C29" s="127"/>
      <c r="D29" s="127"/>
      <c r="E29" s="26"/>
      <c r="F29" s="26"/>
      <c r="G29" s="51"/>
      <c r="H29" s="49"/>
      <c r="I29" s="50" t="str">
        <f>IF(Mängud!F265="","",Mängud!F265)</f>
        <v>3:1</v>
      </c>
      <c r="J29" s="54"/>
    </row>
    <row r="30" spans="1:16" ht="12.75">
      <c r="A30" s="10"/>
      <c r="B30" s="26"/>
      <c r="C30" s="26"/>
      <c r="D30" s="48">
        <v>416</v>
      </c>
      <c r="E30" s="129" t="str">
        <f>IF(Mängud!E217="","",Mängud!E217)</f>
        <v>Sten Toomla</v>
      </c>
      <c r="F30" s="129"/>
      <c r="G30" s="129"/>
      <c r="H30" s="26"/>
      <c r="I30" s="26"/>
      <c r="J30" s="10">
        <v>-503</v>
      </c>
      <c r="K30" s="127" t="str">
        <f>IF(K8="","",IF(K8=H4,H12,H4))</f>
        <v>Grigori Maltizov</v>
      </c>
      <c r="L30" s="127"/>
      <c r="M30" s="127"/>
      <c r="N30" s="26"/>
      <c r="O30" s="26"/>
      <c r="P30" s="26"/>
    </row>
    <row r="31" spans="1:17" ht="12.75">
      <c r="A31" s="10">
        <v>-368</v>
      </c>
      <c r="B31" s="126" t="str">
        <f>IF(Miinusring!K125="","",IF(Miinusring!K125=Miinusring!H123,Miinusring!H127,Miinusring!H123))</f>
        <v>Sten Toomla</v>
      </c>
      <c r="C31" s="126"/>
      <c r="D31" s="126"/>
      <c r="E31" s="49"/>
      <c r="F31" s="50" t="str">
        <f>IF(Mängud!F217="","",Mängud!F217)</f>
        <v>3:0</v>
      </c>
      <c r="G31" s="54"/>
      <c r="H31" s="47"/>
      <c r="I31" s="26"/>
      <c r="J31" s="10"/>
      <c r="K31" s="26"/>
      <c r="L31" s="26"/>
      <c r="M31" s="48">
        <v>550</v>
      </c>
      <c r="N31" s="128" t="str">
        <f>IF(Mängud!E351="","",Mängud!E351)</f>
        <v>Grigori Maltizov</v>
      </c>
      <c r="O31" s="128"/>
      <c r="P31" s="128"/>
      <c r="Q31" s="10" t="s">
        <v>59</v>
      </c>
    </row>
    <row r="32" spans="2:16" ht="12.75">
      <c r="B32" s="26"/>
      <c r="C32" s="26"/>
      <c r="D32" s="26"/>
      <c r="E32" s="26"/>
      <c r="F32" s="26"/>
      <c r="G32" s="26"/>
      <c r="H32" s="26"/>
      <c r="I32" s="26"/>
      <c r="J32" s="10">
        <v>-504</v>
      </c>
      <c r="K32" s="126" t="str">
        <f>IF(K24="","",IF(K24=H20,H28,H20))</f>
        <v>Ain Raid</v>
      </c>
      <c r="L32" s="126"/>
      <c r="M32" s="126"/>
      <c r="N32" s="131" t="str">
        <f>IF(Mängud!F351="","",Mängud!F351)</f>
        <v>3:2</v>
      </c>
      <c r="O32" s="131"/>
      <c r="P32" s="54"/>
    </row>
    <row r="33" spans="1:14" ht="12.75">
      <c r="A33" s="10">
        <v>-461</v>
      </c>
      <c r="B33" s="127" t="str">
        <f>IF(H4="","",IF(H4=E2,E6,E2))</f>
        <v>Raigo Rommot</v>
      </c>
      <c r="C33" s="127"/>
      <c r="D33" s="127"/>
      <c r="E33" s="26"/>
      <c r="F33" s="26"/>
      <c r="G33" s="26"/>
      <c r="H33" s="47"/>
      <c r="I33" s="47"/>
      <c r="J33" s="26"/>
      <c r="K33" s="26"/>
      <c r="L33" s="26"/>
      <c r="M33" s="26"/>
      <c r="N33" s="26"/>
    </row>
    <row r="34" spans="1:17" ht="12.75">
      <c r="A34" s="10"/>
      <c r="B34" s="26"/>
      <c r="C34" s="26"/>
      <c r="D34" s="48">
        <v>501</v>
      </c>
      <c r="E34" s="128" t="str">
        <f>IF(Mängud!E302="","",Mängud!E302)</f>
        <v>Raigo Rommot</v>
      </c>
      <c r="F34" s="128"/>
      <c r="G34" s="128"/>
      <c r="H34" s="47"/>
      <c r="I34" s="47"/>
      <c r="J34" s="26"/>
      <c r="K34" s="26"/>
      <c r="L34" s="26"/>
      <c r="M34" s="10">
        <v>-550</v>
      </c>
      <c r="N34" s="127" t="str">
        <f>IF(N31="","",IF(N31=K30,K32,K30))</f>
        <v>Ain Raid</v>
      </c>
      <c r="O34" s="127"/>
      <c r="P34" s="127"/>
      <c r="Q34" s="10" t="s">
        <v>60</v>
      </c>
    </row>
    <row r="35" spans="1:9" ht="12.75">
      <c r="A35" s="10">
        <v>-462</v>
      </c>
      <c r="B35" s="126" t="str">
        <f>IF(H12="","",IF(H12=E10,E14,E10))</f>
        <v>Taavi Miku</v>
      </c>
      <c r="C35" s="126"/>
      <c r="D35" s="126"/>
      <c r="E35" s="49"/>
      <c r="F35" s="50" t="str">
        <f>IF(Mängud!F302="","",Mängud!F302)</f>
        <v>3:2</v>
      </c>
      <c r="G35" s="48"/>
      <c r="H35" s="47"/>
      <c r="I35" s="47"/>
    </row>
    <row r="36" spans="1:11" ht="12.75">
      <c r="A36" s="10"/>
      <c r="B36" s="26"/>
      <c r="C36" s="26"/>
      <c r="D36" s="26"/>
      <c r="E36" s="26"/>
      <c r="F36" s="26"/>
      <c r="G36" s="51">
        <v>549</v>
      </c>
      <c r="H36" s="128" t="str">
        <f>IF(Mängud!E350="","",Mängud!E350)</f>
        <v>Raigo Rommot</v>
      </c>
      <c r="I36" s="128"/>
      <c r="J36" s="128"/>
      <c r="K36" s="10" t="s">
        <v>61</v>
      </c>
    </row>
    <row r="37" spans="1:10" ht="12.75">
      <c r="A37" s="10">
        <v>-463</v>
      </c>
      <c r="B37" s="127" t="str">
        <f>IF(H20="","",IF(H20=E18,E22,E18))</f>
        <v>Marika Kotka</v>
      </c>
      <c r="C37" s="127"/>
      <c r="D37" s="127"/>
      <c r="E37" s="26"/>
      <c r="F37" s="26"/>
      <c r="G37" s="51"/>
      <c r="H37" s="49"/>
      <c r="I37" s="50" t="str">
        <f>IF(Mängud!F350="","",Mängud!F350)</f>
        <v>3:2</v>
      </c>
      <c r="J37" s="54"/>
    </row>
    <row r="38" spans="1:10" ht="12.75">
      <c r="A38" s="10"/>
      <c r="B38" s="26"/>
      <c r="C38" s="26"/>
      <c r="D38" s="48">
        <v>502</v>
      </c>
      <c r="E38" s="129" t="str">
        <f>IF(Mängud!E303="","",Mängud!E303)</f>
        <v>Andres Lampe</v>
      </c>
      <c r="F38" s="129"/>
      <c r="G38" s="129"/>
      <c r="H38" s="26"/>
      <c r="I38" s="26"/>
      <c r="J38" s="26"/>
    </row>
    <row r="39" spans="1:6" ht="12.75">
      <c r="A39" s="10">
        <v>-464</v>
      </c>
      <c r="B39" s="126" t="str">
        <f>IF(H28="","",IF(H28=E26,E30,E26))</f>
        <v>Andres Lampe</v>
      </c>
      <c r="C39" s="126"/>
      <c r="D39" s="126"/>
      <c r="E39" s="49"/>
      <c r="F39" s="50" t="str">
        <f>IF(Mängud!F303="","",Mängud!F303)</f>
        <v>3:0</v>
      </c>
    </row>
    <row r="40" spans="2:11" ht="12.75">
      <c r="B40" s="26"/>
      <c r="C40" s="26"/>
      <c r="D40" s="26"/>
      <c r="E40" s="26"/>
      <c r="F40" s="26"/>
      <c r="G40" s="10">
        <v>-549</v>
      </c>
      <c r="H40" s="127" t="str">
        <f>IF(H36="","",IF(H36=E34,E38,E34))</f>
        <v>Andres Lampe</v>
      </c>
      <c r="I40" s="127"/>
      <c r="J40" s="127"/>
      <c r="K40" s="10" t="s">
        <v>62</v>
      </c>
    </row>
    <row r="41" spans="1:10" ht="12.75">
      <c r="A41" s="10">
        <v>-409</v>
      </c>
      <c r="B41" s="107" t="str">
        <f>IF(E2="","",IF(E2=B1,B3,B1))</f>
        <v>Peeter Pill</v>
      </c>
      <c r="C41" s="107"/>
      <c r="D41" s="107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3">
        <v>457</v>
      </c>
      <c r="E42" s="111" t="str">
        <f>IF(Mängud!E258="","",Mängud!E258)</f>
        <v>Peeter Pill</v>
      </c>
      <c r="F42" s="111"/>
      <c r="G42" s="111"/>
      <c r="H42" s="1"/>
      <c r="I42" s="1"/>
      <c r="J42" s="1"/>
    </row>
    <row r="43" spans="1:17" ht="12.75">
      <c r="A43" s="10">
        <v>-410</v>
      </c>
      <c r="B43" s="122" t="str">
        <f>IF(E6="","",IF(E6=B5,B7,B5))</f>
        <v>Arvi Merigan</v>
      </c>
      <c r="C43" s="122"/>
      <c r="D43" s="122"/>
      <c r="E43" s="14"/>
      <c r="F43" s="15" t="str">
        <f>IF(Mängud!F258="","",Mängud!F258)</f>
        <v>3:2</v>
      </c>
      <c r="G43" s="13"/>
      <c r="H43" s="1"/>
      <c r="I43" s="1"/>
      <c r="J43" s="1"/>
      <c r="K43" s="10">
        <v>-501</v>
      </c>
      <c r="L43" s="127" t="str">
        <f>IF(E34="","",IF(E34=B33,B35,B33))</f>
        <v>Taavi Miku</v>
      </c>
      <c r="M43" s="127"/>
      <c r="N43" s="127"/>
      <c r="O43" s="26"/>
      <c r="P43" s="26"/>
      <c r="Q43" s="26"/>
    </row>
    <row r="44" spans="1:18" ht="12.75">
      <c r="A44" s="1"/>
      <c r="B44" s="1"/>
      <c r="C44" s="1"/>
      <c r="D44" s="1"/>
      <c r="E44" s="1"/>
      <c r="F44" s="1"/>
      <c r="G44" s="16">
        <v>499</v>
      </c>
      <c r="H44" s="111" t="str">
        <f>IF(Mängud!E300="","",Mängud!E300)</f>
        <v>Kalju Nasir</v>
      </c>
      <c r="I44" s="111"/>
      <c r="J44" s="111"/>
      <c r="K44" s="10"/>
      <c r="L44" s="26"/>
      <c r="M44" s="26"/>
      <c r="N44" s="48">
        <v>548</v>
      </c>
      <c r="O44" s="128" t="str">
        <f>IF(Mängud!E349="","",Mängud!E349)</f>
        <v>Taavi Miku</v>
      </c>
      <c r="P44" s="128"/>
      <c r="Q44" s="128"/>
      <c r="R44" s="10" t="s">
        <v>63</v>
      </c>
    </row>
    <row r="45" spans="1:17" ht="12.75">
      <c r="A45" s="10">
        <v>-411</v>
      </c>
      <c r="B45" s="107" t="str">
        <f>IF(E10="","",IF(E10=B9,B11,B9))</f>
        <v>Veljo Mõek</v>
      </c>
      <c r="C45" s="107"/>
      <c r="D45" s="107"/>
      <c r="E45" s="1"/>
      <c r="F45" s="1"/>
      <c r="G45" s="16"/>
      <c r="H45" s="14"/>
      <c r="I45" s="15" t="str">
        <f>IF(Mängud!F300="","",Mängud!F300)</f>
        <v>3:2</v>
      </c>
      <c r="J45" s="13"/>
      <c r="K45" s="10">
        <v>-502</v>
      </c>
      <c r="L45" s="126" t="str">
        <f>IF(E38="","",IF(E38=B37,B39,B37))</f>
        <v>Marika Kotka</v>
      </c>
      <c r="M45" s="126"/>
      <c r="N45" s="126"/>
      <c r="O45" s="49"/>
      <c r="P45" s="50" t="str">
        <f>IF(Mängud!F349="","",Mängud!F349)</f>
        <v>3:2</v>
      </c>
      <c r="Q45" s="54"/>
    </row>
    <row r="46" spans="1:18" ht="12.75">
      <c r="A46" s="1"/>
      <c r="B46" s="1"/>
      <c r="C46" s="1"/>
      <c r="D46" s="13">
        <v>458</v>
      </c>
      <c r="E46" s="106" t="str">
        <f>IF(Mängud!E259="","",Mängud!E259)</f>
        <v>Kalju Nasir</v>
      </c>
      <c r="F46" s="106"/>
      <c r="G46" s="106"/>
      <c r="H46" s="1"/>
      <c r="I46" s="1"/>
      <c r="J46" s="16"/>
      <c r="K46" s="26"/>
      <c r="L46" s="26"/>
      <c r="M46" s="26"/>
      <c r="N46" s="10">
        <v>-548</v>
      </c>
      <c r="O46" s="127" t="str">
        <f>IF(O44="","",IF(O44=L43,L45,L43))</f>
        <v>Marika Kotka</v>
      </c>
      <c r="P46" s="127"/>
      <c r="Q46" s="127"/>
      <c r="R46" s="10" t="s">
        <v>64</v>
      </c>
    </row>
    <row r="47" spans="1:16" ht="12.75">
      <c r="A47" s="10">
        <v>-412</v>
      </c>
      <c r="B47" s="107" t="str">
        <f>IF(E14="","",IF(E14=B13,B15,B13))</f>
        <v>Kalju Nasir</v>
      </c>
      <c r="C47" s="107"/>
      <c r="D47" s="107"/>
      <c r="E47" s="42"/>
      <c r="F47" s="15" t="str">
        <f>IF(Mängud!F259="","",Mängud!F259)</f>
        <v>3:1</v>
      </c>
      <c r="G47" s="1"/>
      <c r="H47" s="1"/>
      <c r="I47" s="1"/>
      <c r="J47" s="16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6">
        <v>547</v>
      </c>
      <c r="K48" s="111" t="str">
        <f>IF(Mängud!E348="","",Mängud!E348)</f>
        <v>Kalju Nasir</v>
      </c>
      <c r="L48" s="111"/>
      <c r="M48" s="111"/>
      <c r="N48" s="10" t="s">
        <v>65</v>
      </c>
      <c r="O48" s="1"/>
      <c r="P48" s="1"/>
    </row>
    <row r="49" spans="1:16" ht="12.75">
      <c r="A49" s="10">
        <v>-413</v>
      </c>
      <c r="B49" s="107" t="str">
        <f>IF(E18="","",IF(E18=B17,B19,B17))</f>
        <v>Toomas Hansar</v>
      </c>
      <c r="C49" s="107"/>
      <c r="D49" s="107"/>
      <c r="E49" s="1"/>
      <c r="F49" s="1"/>
      <c r="G49" s="1"/>
      <c r="H49" s="1"/>
      <c r="I49" s="1"/>
      <c r="J49" s="16"/>
      <c r="K49" s="14"/>
      <c r="L49" s="15" t="str">
        <f>IF(Mängud!F348="","",Mängud!F348)</f>
        <v>3:0</v>
      </c>
      <c r="M49" s="1"/>
      <c r="N49" s="1"/>
      <c r="O49" s="1"/>
      <c r="P49" s="1"/>
    </row>
    <row r="50" spans="1:16" ht="12.75">
      <c r="A50" s="1"/>
      <c r="B50" s="1"/>
      <c r="C50" s="1"/>
      <c r="D50" s="13">
        <v>459</v>
      </c>
      <c r="E50" s="111" t="str">
        <f>IF(Mängud!E260="","",Mängud!E260)</f>
        <v>Aleksandr Zubjuk</v>
      </c>
      <c r="F50" s="111"/>
      <c r="G50" s="111"/>
      <c r="H50" s="1"/>
      <c r="I50" s="1"/>
      <c r="J50" s="16"/>
      <c r="K50" s="1"/>
      <c r="L50" s="1"/>
      <c r="M50" s="1"/>
      <c r="N50" s="1"/>
      <c r="O50" s="1"/>
      <c r="P50" s="1"/>
    </row>
    <row r="51" spans="1:17" ht="12.75">
      <c r="A51" s="10">
        <v>-414</v>
      </c>
      <c r="B51" s="107" t="str">
        <f>IF(E22="","",IF(E22=B21,B23,B21))</f>
        <v>Aleksandr Zubjuk</v>
      </c>
      <c r="C51" s="107"/>
      <c r="D51" s="107"/>
      <c r="E51" s="42"/>
      <c r="F51" s="15" t="str">
        <f>IF(Mängud!F260="","",Mängud!F260)</f>
        <v>3:1</v>
      </c>
      <c r="G51" s="13"/>
      <c r="H51" s="1"/>
      <c r="I51" s="1"/>
      <c r="J51" s="16"/>
      <c r="K51" s="1"/>
      <c r="L51" s="1"/>
      <c r="M51" s="18"/>
      <c r="N51" s="130"/>
      <c r="O51" s="130"/>
      <c r="P51" s="130"/>
      <c r="Q51" s="5"/>
    </row>
    <row r="52" spans="1:17" ht="12.75">
      <c r="A52" s="1"/>
      <c r="B52" s="1"/>
      <c r="C52" s="1"/>
      <c r="D52" s="1"/>
      <c r="E52" s="1"/>
      <c r="F52" s="1"/>
      <c r="G52" s="16">
        <v>500</v>
      </c>
      <c r="H52" s="106" t="str">
        <f>IF(Mängud!E301="","",Mängud!E301)</f>
        <v>Enrico Kozintsev</v>
      </c>
      <c r="I52" s="106"/>
      <c r="J52" s="106"/>
      <c r="K52" s="1"/>
      <c r="L52" s="1"/>
      <c r="M52" s="19"/>
      <c r="N52" s="19"/>
      <c r="O52" s="19"/>
      <c r="P52" s="19"/>
      <c r="Q52" s="5"/>
    </row>
    <row r="53" spans="1:17" ht="12.75">
      <c r="A53" s="10">
        <v>-415</v>
      </c>
      <c r="B53" s="107" t="str">
        <f>IF(E26="","",IF(E26=B25,B27,B25))</f>
        <v>Enrico Kozintsev</v>
      </c>
      <c r="C53" s="107"/>
      <c r="D53" s="107"/>
      <c r="E53" s="1"/>
      <c r="F53" s="1"/>
      <c r="G53" s="16"/>
      <c r="H53" s="14"/>
      <c r="I53" s="15" t="str">
        <f>IF(Mängud!F301="","",Mängud!F301)</f>
        <v>3:2</v>
      </c>
      <c r="J53" s="1"/>
      <c r="K53" s="1"/>
      <c r="L53" s="1"/>
      <c r="M53" s="18"/>
      <c r="N53" s="130"/>
      <c r="O53" s="130"/>
      <c r="P53" s="130"/>
      <c r="Q53" s="5"/>
    </row>
    <row r="54" spans="1:17" ht="12.75">
      <c r="A54" s="1"/>
      <c r="B54" s="1"/>
      <c r="C54" s="1"/>
      <c r="D54" s="13">
        <v>460</v>
      </c>
      <c r="E54" s="106" t="str">
        <f>IF(Mängud!E261="","",Mängud!E261)</f>
        <v>Enrico Kozintsev</v>
      </c>
      <c r="F54" s="106"/>
      <c r="G54" s="106"/>
      <c r="H54" s="1"/>
      <c r="I54" s="1"/>
      <c r="J54" s="10">
        <v>-547</v>
      </c>
      <c r="K54" s="127" t="str">
        <f>IF(K48="","",IF(K48=H44,H52,H44))</f>
        <v>Enrico Kozintsev</v>
      </c>
      <c r="L54" s="127"/>
      <c r="M54" s="127"/>
      <c r="N54" s="10" t="s">
        <v>66</v>
      </c>
      <c r="O54" s="19"/>
      <c r="P54" s="19"/>
      <c r="Q54" s="5"/>
    </row>
    <row r="55" spans="1:17" ht="12.75">
      <c r="A55" s="10">
        <v>-416</v>
      </c>
      <c r="B55" s="107" t="str">
        <f>IF(E30="","",IF(E30=B29,B31,B29))</f>
        <v>Reet Kullerkupp</v>
      </c>
      <c r="C55" s="107"/>
      <c r="D55" s="107"/>
      <c r="E55" s="42"/>
      <c r="F55" s="15" t="str">
        <f>IF(Mängud!F261="","",Mängud!F261)</f>
        <v>3:0</v>
      </c>
      <c r="G55" s="1"/>
      <c r="H55" s="1"/>
      <c r="I55" s="1"/>
      <c r="J55" s="18"/>
      <c r="K55" s="10">
        <v>-499</v>
      </c>
      <c r="L55" s="127" t="str">
        <f>IF(H44="","",IF(H44=E42,E46,E42))</f>
        <v>Peeter Pill</v>
      </c>
      <c r="M55" s="127"/>
      <c r="N55" s="127"/>
      <c r="O55" s="26"/>
      <c r="P55" s="26"/>
      <c r="Q55" s="26"/>
    </row>
    <row r="56" spans="1:18" ht="12.75">
      <c r="A56" s="10"/>
      <c r="B56" s="27"/>
      <c r="C56" s="27"/>
      <c r="D56" s="27"/>
      <c r="E56" s="14"/>
      <c r="F56" s="45"/>
      <c r="G56" s="1"/>
      <c r="H56" s="1"/>
      <c r="I56" s="1"/>
      <c r="J56" s="10"/>
      <c r="K56" s="10"/>
      <c r="L56" s="26"/>
      <c r="M56" s="26"/>
      <c r="N56" s="48">
        <v>546</v>
      </c>
      <c r="O56" s="128" t="str">
        <f>IF(Mängud!E347="","",Mängud!E347)</f>
        <v>Peeter Pill</v>
      </c>
      <c r="P56" s="128"/>
      <c r="Q56" s="128"/>
      <c r="R56" s="10" t="s">
        <v>67</v>
      </c>
    </row>
    <row r="57" spans="1:17" ht="12.75">
      <c r="A57" s="10">
        <v>-457</v>
      </c>
      <c r="B57" s="127" t="str">
        <f>IF(E42="","",IF(E42=B41,B43,B41))</f>
        <v>Arvi Merigan</v>
      </c>
      <c r="C57" s="127"/>
      <c r="D57" s="127"/>
      <c r="E57" s="26"/>
      <c r="F57" s="26"/>
      <c r="G57" s="26"/>
      <c r="H57" s="47"/>
      <c r="I57" s="47"/>
      <c r="J57" s="47"/>
      <c r="K57" s="10">
        <v>-500</v>
      </c>
      <c r="L57" s="126" t="str">
        <f>IF(H52="","",IF(H52=E50,E54,E50))</f>
        <v>Aleksandr Zubjuk</v>
      </c>
      <c r="M57" s="126"/>
      <c r="N57" s="126"/>
      <c r="O57" s="49"/>
      <c r="P57" s="50" t="str">
        <f>IF(Mängud!F347="","",Mängud!F347)</f>
        <v>3:2</v>
      </c>
      <c r="Q57" s="54"/>
    </row>
    <row r="58" spans="1:15" ht="12.75">
      <c r="A58" s="10"/>
      <c r="B58" s="26"/>
      <c r="C58" s="26"/>
      <c r="D58" s="48">
        <v>497</v>
      </c>
      <c r="E58" s="128" t="str">
        <f>IF(Mängud!E298="","",Mängud!E298)</f>
        <v>Arvi Merigan</v>
      </c>
      <c r="F58" s="128"/>
      <c r="G58" s="128"/>
      <c r="H58" s="47"/>
      <c r="I58" s="47"/>
      <c r="J58" s="47"/>
      <c r="K58" s="26"/>
      <c r="L58" s="26"/>
      <c r="M58" s="26"/>
      <c r="N58" s="26"/>
      <c r="O58" s="26"/>
    </row>
    <row r="59" spans="1:18" ht="12.75">
      <c r="A59" s="10">
        <v>-458</v>
      </c>
      <c r="B59" s="126" t="str">
        <f>IF(E46="","",IF(E46=B45,B47,B45))</f>
        <v>Veljo Mõek</v>
      </c>
      <c r="C59" s="126"/>
      <c r="D59" s="126"/>
      <c r="E59" s="49"/>
      <c r="F59" s="50" t="str">
        <f>IF(Mängud!F298="","",Mängud!F298)</f>
        <v>3:2</v>
      </c>
      <c r="G59" s="48"/>
      <c r="H59" s="47"/>
      <c r="I59" s="47"/>
      <c r="J59" s="47"/>
      <c r="K59" s="26"/>
      <c r="L59" s="26"/>
      <c r="M59" s="26"/>
      <c r="N59" s="10">
        <v>-546</v>
      </c>
      <c r="O59" s="127" t="str">
        <f>IF(O56="","",IF(O56=L55,L57,L55))</f>
        <v>Aleksandr Zubjuk</v>
      </c>
      <c r="P59" s="127"/>
      <c r="Q59" s="127"/>
      <c r="R59" s="10" t="s">
        <v>68</v>
      </c>
    </row>
    <row r="60" spans="1:11" ht="12.75">
      <c r="A60" s="10"/>
      <c r="B60" s="26"/>
      <c r="C60" s="26"/>
      <c r="D60" s="26"/>
      <c r="E60" s="26"/>
      <c r="F60" s="26"/>
      <c r="G60" s="51">
        <v>545</v>
      </c>
      <c r="H60" s="128" t="str">
        <f>IF(Mängud!E346="","",Mängud!E346)</f>
        <v>Arvi Merigan</v>
      </c>
      <c r="I60" s="128"/>
      <c r="J60" s="128"/>
      <c r="K60" s="10" t="s">
        <v>69</v>
      </c>
    </row>
    <row r="61" spans="1:10" ht="12.75">
      <c r="A61" s="10">
        <v>-459</v>
      </c>
      <c r="B61" s="127" t="str">
        <f>IF(E50="","",IF(E50=B49,B51,B49))</f>
        <v>Toomas Hansar</v>
      </c>
      <c r="C61" s="127"/>
      <c r="D61" s="127"/>
      <c r="E61" s="26"/>
      <c r="F61" s="26"/>
      <c r="G61" s="51"/>
      <c r="H61" s="49"/>
      <c r="I61" s="50" t="str">
        <f>IF(Mängud!F346="","",Mängud!F346)</f>
        <v>3:0</v>
      </c>
      <c r="J61" s="54"/>
    </row>
    <row r="62" spans="1:17" ht="12.75">
      <c r="A62" s="10"/>
      <c r="B62" s="26"/>
      <c r="C62" s="26"/>
      <c r="D62" s="48">
        <v>498</v>
      </c>
      <c r="E62" s="129" t="str">
        <f>IF(Mängud!E299="","",Mängud!E299)</f>
        <v>Reet Kullerkupp</v>
      </c>
      <c r="F62" s="129"/>
      <c r="G62" s="129"/>
      <c r="H62" s="26"/>
      <c r="I62" s="26"/>
      <c r="J62" s="26"/>
      <c r="K62" s="10">
        <v>-497</v>
      </c>
      <c r="L62" s="127" t="str">
        <f>IF(E58="","",IF(E58=B57,B59,B57))</f>
        <v>Veljo Mõek</v>
      </c>
      <c r="M62" s="127"/>
      <c r="N62" s="127"/>
      <c r="O62" s="26"/>
      <c r="P62" s="26"/>
      <c r="Q62" s="26"/>
    </row>
    <row r="63" spans="1:18" ht="12.75">
      <c r="A63" s="10">
        <v>-460</v>
      </c>
      <c r="B63" s="126" t="str">
        <f>IF(E54="","",IF(E54=B53,B55,B53))</f>
        <v>Reet Kullerkupp</v>
      </c>
      <c r="C63" s="126"/>
      <c r="D63" s="126"/>
      <c r="E63" s="49"/>
      <c r="F63" s="50" t="str">
        <f>IF(Mängud!F299="","",Mängud!F299)</f>
        <v>w.o.</v>
      </c>
      <c r="G63" s="10">
        <v>-545</v>
      </c>
      <c r="H63" s="127" t="str">
        <f>IF(H60="","",IF(H60=E58,E62,E58))</f>
        <v>Reet Kullerkupp</v>
      </c>
      <c r="I63" s="127"/>
      <c r="J63" s="127"/>
      <c r="K63" s="10" t="s">
        <v>70</v>
      </c>
      <c r="L63" s="26"/>
      <c r="M63" s="26"/>
      <c r="N63" s="48">
        <v>544</v>
      </c>
      <c r="O63" s="128" t="str">
        <f>IF(Mängud!E345="","",Mängud!E345)</f>
        <v>Veljo Mõek</v>
      </c>
      <c r="P63" s="128"/>
      <c r="Q63" s="128"/>
      <c r="R63" s="10" t="s">
        <v>71</v>
      </c>
    </row>
    <row r="64" spans="11:17" ht="12.75">
      <c r="K64" s="10">
        <f>--498</f>
        <v>498</v>
      </c>
      <c r="L64" s="126" t="str">
        <f>IF(E62="","",IF(E62=B61,B63,B61))</f>
        <v>Toomas Hansar</v>
      </c>
      <c r="M64" s="126"/>
      <c r="N64" s="126"/>
      <c r="O64" s="49"/>
      <c r="P64" s="50" t="str">
        <f>IF(Mängud!F345="","",Mängud!F345)</f>
        <v>w.o.</v>
      </c>
      <c r="Q64" s="54"/>
    </row>
    <row r="65" spans="2:15" ht="12.75">
      <c r="B65" s="26"/>
      <c r="C65" s="26"/>
      <c r="D65" s="26"/>
      <c r="E65" s="26"/>
      <c r="F65" s="26"/>
      <c r="K65" s="26"/>
      <c r="L65" s="26"/>
      <c r="M65" s="26"/>
      <c r="N65" s="26"/>
      <c r="O65" s="26"/>
    </row>
    <row r="66" spans="11:18" ht="12.75">
      <c r="K66" s="26"/>
      <c r="L66" s="26"/>
      <c r="M66" s="26"/>
      <c r="N66" s="10">
        <v>-544</v>
      </c>
      <c r="O66" s="127" t="str">
        <f>IF(O63="","",IF(O63=L62,L64,L62))</f>
        <v>Toomas Hansar</v>
      </c>
      <c r="P66" s="127"/>
      <c r="Q66" s="127"/>
      <c r="R66" s="10" t="s">
        <v>72</v>
      </c>
    </row>
  </sheetData>
  <sheetProtection selectLockedCells="1" selectUnlockedCells="1"/>
  <mergeCells count="87">
    <mergeCell ref="B1:D1"/>
    <mergeCell ref="K1:N1"/>
    <mergeCell ref="O1:S1"/>
    <mergeCell ref="E2:G2"/>
    <mergeCell ref="R2:S2"/>
    <mergeCell ref="B3:D3"/>
    <mergeCell ref="H4:J4"/>
    <mergeCell ref="B5:D5"/>
    <mergeCell ref="E6:G6"/>
    <mergeCell ref="B7:D7"/>
    <mergeCell ref="K8:M8"/>
    <mergeCell ref="B9:D9"/>
    <mergeCell ref="E10:G10"/>
    <mergeCell ref="B11:D11"/>
    <mergeCell ref="H12:J12"/>
    <mergeCell ref="B13:D13"/>
    <mergeCell ref="E14:G14"/>
    <mergeCell ref="B15:D15"/>
    <mergeCell ref="N16:P16"/>
    <mergeCell ref="B17:D17"/>
    <mergeCell ref="N17:O17"/>
    <mergeCell ref="E18:G18"/>
    <mergeCell ref="B19:D19"/>
    <mergeCell ref="H20:J20"/>
    <mergeCell ref="B21:D21"/>
    <mergeCell ref="E22:G22"/>
    <mergeCell ref="B23:D23"/>
    <mergeCell ref="K24:M24"/>
    <mergeCell ref="B25:D25"/>
    <mergeCell ref="E26:G26"/>
    <mergeCell ref="N26:P26"/>
    <mergeCell ref="B27:D27"/>
    <mergeCell ref="H28:J28"/>
    <mergeCell ref="B29:D29"/>
    <mergeCell ref="E30:G30"/>
    <mergeCell ref="K30:M30"/>
    <mergeCell ref="B31:D31"/>
    <mergeCell ref="N31:P31"/>
    <mergeCell ref="K32:M32"/>
    <mergeCell ref="N32:O32"/>
    <mergeCell ref="B33:D33"/>
    <mergeCell ref="E34:G34"/>
    <mergeCell ref="N34:P34"/>
    <mergeCell ref="B35:D35"/>
    <mergeCell ref="H36:J36"/>
    <mergeCell ref="B37:D37"/>
    <mergeCell ref="E38:G38"/>
    <mergeCell ref="B39:D39"/>
    <mergeCell ref="H40:J40"/>
    <mergeCell ref="B41:D41"/>
    <mergeCell ref="E42:G42"/>
    <mergeCell ref="B43:D43"/>
    <mergeCell ref="L43:N43"/>
    <mergeCell ref="H44:J44"/>
    <mergeCell ref="O44:Q44"/>
    <mergeCell ref="B45:D45"/>
    <mergeCell ref="L45:N45"/>
    <mergeCell ref="E46:G46"/>
    <mergeCell ref="O46:Q46"/>
    <mergeCell ref="B47:D47"/>
    <mergeCell ref="K48:M48"/>
    <mergeCell ref="O56:Q56"/>
    <mergeCell ref="B57:D57"/>
    <mergeCell ref="L57:N57"/>
    <mergeCell ref="B49:D49"/>
    <mergeCell ref="E50:G50"/>
    <mergeCell ref="B51:D51"/>
    <mergeCell ref="N51:P51"/>
    <mergeCell ref="H52:J52"/>
    <mergeCell ref="B53:D53"/>
    <mergeCell ref="N53:P53"/>
    <mergeCell ref="E62:G62"/>
    <mergeCell ref="L62:N62"/>
    <mergeCell ref="E54:G54"/>
    <mergeCell ref="K54:M54"/>
    <mergeCell ref="B55:D55"/>
    <mergeCell ref="L55:N55"/>
    <mergeCell ref="B63:D63"/>
    <mergeCell ref="H63:J63"/>
    <mergeCell ref="O63:Q63"/>
    <mergeCell ref="L64:N64"/>
    <mergeCell ref="O66:Q66"/>
    <mergeCell ref="E58:G58"/>
    <mergeCell ref="B59:D59"/>
    <mergeCell ref="O59:Q59"/>
    <mergeCell ref="H60:J60"/>
    <mergeCell ref="B61:D61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67"/>
  <sheetViews>
    <sheetView zoomScalePageLayoutView="0" workbookViewId="0" topLeftCell="A4">
      <selection activeCell="R24" sqref="R24"/>
    </sheetView>
  </sheetViews>
  <sheetFormatPr defaultColWidth="9.140625" defaultRowHeight="12.75"/>
  <cols>
    <col min="1" max="9" width="5.7109375" style="0" customWidth="1"/>
    <col min="10" max="10" width="6.00390625" style="0" customWidth="1"/>
    <col min="11" max="11" width="4.57421875" style="0" customWidth="1"/>
    <col min="12" max="12" width="11.28125" style="0" customWidth="1"/>
    <col min="13" max="17" width="5.7109375" style="0" customWidth="1"/>
    <col min="18" max="18" width="3.140625" style="0" bestFit="1" customWidth="1"/>
    <col min="19" max="21" width="5.7109375" style="0" customWidth="1"/>
  </cols>
  <sheetData>
    <row r="1" spans="1:19" ht="12.7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56"/>
    </row>
    <row r="2" spans="1:19" ht="12.75">
      <c r="A2" s="10">
        <v>-313</v>
      </c>
      <c r="B2" s="127" t="str">
        <f>IF(Miinusring!H6="","",IF(Miinusring!H6=Miinusring!E4,Miinusring!E8,Miinusring!E4))</f>
        <v>Joosep Hansar</v>
      </c>
      <c r="C2" s="127"/>
      <c r="D2" s="127"/>
      <c r="E2" s="26"/>
      <c r="F2" s="26"/>
      <c r="G2" s="26"/>
      <c r="H2" s="26"/>
      <c r="I2" s="26"/>
      <c r="J2" s="26"/>
      <c r="K2" s="112"/>
      <c r="L2" s="112"/>
      <c r="M2" s="112"/>
      <c r="N2" s="112"/>
      <c r="O2" s="11"/>
      <c r="P2" s="30"/>
      <c r="Q2" s="2"/>
      <c r="R2" s="56"/>
      <c r="S2" s="56"/>
    </row>
    <row r="3" spans="1:17" ht="12.75">
      <c r="A3" s="10"/>
      <c r="B3" s="26"/>
      <c r="C3" s="26"/>
      <c r="D3" s="48">
        <v>345</v>
      </c>
      <c r="E3" s="128" t="str">
        <f>IF(Mängud!E146="","",Mängud!E146)</f>
        <v>Tõnu Hansar</v>
      </c>
      <c r="F3" s="128"/>
      <c r="G3" s="128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10">
        <v>-314</v>
      </c>
      <c r="B4" s="126" t="str">
        <f>IF(Miinusring!H14="","",IF(Miinusring!H14=Miinusring!E12,Miinusring!E16,Miinusring!E12))</f>
        <v>Tõnu Hansar</v>
      </c>
      <c r="C4" s="126"/>
      <c r="D4" s="126"/>
      <c r="E4" s="49"/>
      <c r="F4" s="50" t="str">
        <f>IF(Mängud!F146="","",Mängud!F146)</f>
        <v>3:0</v>
      </c>
      <c r="G4" s="48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10"/>
      <c r="B5" s="26"/>
      <c r="C5" s="26"/>
      <c r="D5" s="26"/>
      <c r="E5" s="26"/>
      <c r="F5" s="26"/>
      <c r="G5" s="51">
        <v>405</v>
      </c>
      <c r="H5" s="128" t="str">
        <f>IF(Mängud!E206="","",Mängud!E206)</f>
        <v>Vesta Lissovenko</v>
      </c>
      <c r="I5" s="128"/>
      <c r="J5" s="128"/>
      <c r="K5" s="26"/>
      <c r="L5" s="26"/>
      <c r="M5" s="26"/>
      <c r="N5" s="26"/>
      <c r="O5" s="26"/>
      <c r="P5" s="26"/>
      <c r="Q5" s="26"/>
    </row>
    <row r="6" spans="1:17" ht="12.75">
      <c r="A6" s="10">
        <v>-315</v>
      </c>
      <c r="B6" s="127" t="str">
        <f>IF(Miinusring!H22="","",IF(Miinusring!H22=Miinusring!E20,Miinusring!E24,Miinusring!E20))</f>
        <v>Vesta Lissovenko</v>
      </c>
      <c r="C6" s="127"/>
      <c r="D6" s="127"/>
      <c r="E6" s="26"/>
      <c r="F6" s="26"/>
      <c r="G6" s="51"/>
      <c r="H6" s="49"/>
      <c r="I6" s="50" t="str">
        <f>IF(Mängud!F206="","",Mängud!F206)</f>
        <v>3:0</v>
      </c>
      <c r="J6" s="48"/>
      <c r="K6" s="26"/>
      <c r="L6" s="26"/>
      <c r="M6" s="26"/>
      <c r="N6" s="26"/>
      <c r="O6" s="26"/>
      <c r="P6" s="26"/>
      <c r="Q6" s="26"/>
    </row>
    <row r="7" spans="1:17" ht="12.75">
      <c r="A7" s="10"/>
      <c r="B7" s="26"/>
      <c r="C7" s="26"/>
      <c r="D7" s="48">
        <v>346</v>
      </c>
      <c r="E7" s="128" t="str">
        <f>IF(Mängud!E147="","",Mängud!E147)</f>
        <v>Vesta Lissovenko</v>
      </c>
      <c r="F7" s="128"/>
      <c r="G7" s="128"/>
      <c r="H7" s="52"/>
      <c r="I7" s="26"/>
      <c r="J7" s="51"/>
      <c r="K7" s="26"/>
      <c r="L7" s="26"/>
      <c r="M7" s="26"/>
      <c r="N7" s="26"/>
      <c r="O7" s="26"/>
      <c r="P7" s="26"/>
      <c r="Q7" s="26"/>
    </row>
    <row r="8" spans="1:17" ht="12.75">
      <c r="A8" s="10">
        <v>-316</v>
      </c>
      <c r="B8" s="126" t="str">
        <f>IF(Miinusring!H30="","",IF(Miinusring!H30=Miinusring!E28,Miinusring!E32,Miinusring!E28))</f>
        <v>Oleg Gussarov</v>
      </c>
      <c r="C8" s="126"/>
      <c r="D8" s="126"/>
      <c r="E8" s="49"/>
      <c r="F8" s="50" t="str">
        <f>IF(Mängud!F147="","",Mängud!F147)</f>
        <v>3:2</v>
      </c>
      <c r="G8" s="54"/>
      <c r="H8" s="47"/>
      <c r="I8" s="26"/>
      <c r="J8" s="51"/>
      <c r="K8" s="26"/>
      <c r="L8" s="26"/>
      <c r="M8" s="26"/>
      <c r="N8" s="26"/>
      <c r="O8" s="26"/>
      <c r="P8" s="26"/>
      <c r="Q8" s="26"/>
    </row>
    <row r="9" spans="1:17" ht="12.75">
      <c r="A9" s="10"/>
      <c r="B9" s="26"/>
      <c r="C9" s="26"/>
      <c r="D9" s="26"/>
      <c r="E9" s="26"/>
      <c r="F9" s="26"/>
      <c r="G9" s="26"/>
      <c r="H9" s="26"/>
      <c r="I9" s="26"/>
      <c r="J9" s="51">
        <v>455</v>
      </c>
      <c r="K9" s="128" t="str">
        <f>IF(Mängud!E256="","",Mängud!E256)</f>
        <v>Mati Türk</v>
      </c>
      <c r="L9" s="128"/>
      <c r="M9" s="128"/>
      <c r="N9" s="26"/>
      <c r="O9" s="26"/>
      <c r="P9" s="26"/>
      <c r="Q9" s="26"/>
    </row>
    <row r="10" spans="1:17" ht="12.75">
      <c r="A10" s="10">
        <v>-317</v>
      </c>
      <c r="B10" s="127" t="str">
        <f>IF(Miinusring!H38="","",IF(Miinusring!H38=Miinusring!E36,Miinusring!E40,Miinusring!E36))</f>
        <v>Alexandra-olivia Hanson</v>
      </c>
      <c r="C10" s="127"/>
      <c r="D10" s="127"/>
      <c r="E10" s="26"/>
      <c r="F10" s="26"/>
      <c r="G10" s="26"/>
      <c r="H10" s="26"/>
      <c r="I10" s="26"/>
      <c r="J10" s="51"/>
      <c r="K10" s="49"/>
      <c r="L10" s="50" t="str">
        <f>IF(Mängud!F256="","",Mängud!F256)</f>
        <v>3:1</v>
      </c>
      <c r="M10" s="48"/>
      <c r="N10" s="26"/>
      <c r="O10" s="26"/>
      <c r="P10" s="26"/>
      <c r="Q10" s="26"/>
    </row>
    <row r="11" spans="1:17" ht="12.75">
      <c r="A11" s="10"/>
      <c r="B11" s="26"/>
      <c r="C11" s="26"/>
      <c r="D11" s="48">
        <v>347</v>
      </c>
      <c r="E11" s="128" t="str">
        <f>IF(Mängud!E148="","",Mängud!E148)</f>
        <v>Aili Kuldkepp</v>
      </c>
      <c r="F11" s="128"/>
      <c r="G11" s="128"/>
      <c r="H11" s="26"/>
      <c r="I11" s="26"/>
      <c r="J11" s="51"/>
      <c r="K11" s="26"/>
      <c r="L11" s="26"/>
      <c r="M11" s="51"/>
      <c r="N11" s="26"/>
      <c r="O11" s="26"/>
      <c r="P11" s="26"/>
      <c r="Q11" s="26"/>
    </row>
    <row r="12" spans="1:17" ht="12.75">
      <c r="A12" s="10">
        <v>-318</v>
      </c>
      <c r="B12" s="126" t="str">
        <f>IF(Miinusring!H46="","",IF(Miinusring!H46=Miinusring!E44,Miinusring!E48,Miinusring!E44))</f>
        <v>Aili Kuldkepp</v>
      </c>
      <c r="C12" s="126"/>
      <c r="D12" s="126"/>
      <c r="E12" s="49"/>
      <c r="F12" s="50" t="str">
        <f>IF(Mängud!F148="","",Mängud!F148)</f>
        <v>3:1</v>
      </c>
      <c r="G12" s="48"/>
      <c r="H12" s="26"/>
      <c r="I12" s="26"/>
      <c r="J12" s="51"/>
      <c r="K12" s="26"/>
      <c r="L12" s="26"/>
      <c r="M12" s="51"/>
      <c r="N12" s="26"/>
      <c r="O12" s="26"/>
      <c r="P12" s="26"/>
      <c r="Q12" s="26"/>
    </row>
    <row r="13" spans="1:17" ht="12.75">
      <c r="A13" s="10"/>
      <c r="B13" s="26"/>
      <c r="C13" s="26"/>
      <c r="D13" s="26"/>
      <c r="E13" s="26"/>
      <c r="F13" s="26"/>
      <c r="G13" s="51">
        <v>406</v>
      </c>
      <c r="H13" s="129" t="str">
        <f>IF(Mängud!E207="","",Mängud!E207)</f>
        <v>Mati Türk</v>
      </c>
      <c r="I13" s="129"/>
      <c r="J13" s="129"/>
      <c r="K13" s="52"/>
      <c r="L13" s="26"/>
      <c r="M13" s="51"/>
      <c r="N13" s="26"/>
      <c r="O13" s="26"/>
      <c r="P13" s="26"/>
      <c r="Q13" s="26"/>
    </row>
    <row r="14" spans="1:17" ht="12.75">
      <c r="A14" s="10">
        <v>-319</v>
      </c>
      <c r="B14" s="127" t="str">
        <f>IF(Miinusring!H54="","",IF(Miinusring!H54=Miinusring!E52,Miinusring!E56,Miinusring!E52))</f>
        <v>Mati Türk</v>
      </c>
      <c r="C14" s="127"/>
      <c r="D14" s="127"/>
      <c r="E14" s="26"/>
      <c r="F14" s="26"/>
      <c r="G14" s="51"/>
      <c r="H14" s="49"/>
      <c r="I14" s="50" t="str">
        <f>IF(Mängud!F207="","",Mängud!F207)</f>
        <v>3:0</v>
      </c>
      <c r="J14" s="54"/>
      <c r="K14" s="47"/>
      <c r="L14" s="26"/>
      <c r="M14" s="51"/>
      <c r="N14" s="26"/>
      <c r="O14" s="26"/>
      <c r="P14" s="26"/>
      <c r="Q14" s="26"/>
    </row>
    <row r="15" spans="1:17" ht="12.75">
      <c r="A15" s="10"/>
      <c r="B15" s="26"/>
      <c r="C15" s="26"/>
      <c r="D15" s="48">
        <v>348</v>
      </c>
      <c r="E15" s="128" t="str">
        <f>IF(Mängud!E149="","",Mängud!E149)</f>
        <v>Mati Türk</v>
      </c>
      <c r="F15" s="128"/>
      <c r="G15" s="128"/>
      <c r="H15" s="52"/>
      <c r="I15" s="26"/>
      <c r="J15" s="26"/>
      <c r="K15" s="26"/>
      <c r="L15" s="26"/>
      <c r="M15" s="51"/>
      <c r="N15" s="26"/>
      <c r="O15" s="26"/>
      <c r="P15" s="26"/>
      <c r="Q15" s="26"/>
    </row>
    <row r="16" spans="1:17" ht="12.75">
      <c r="A16" s="10">
        <v>-320</v>
      </c>
      <c r="B16" s="126" t="str">
        <f>IF(Miinusring!H62="","",IF(Miinusring!H62=Miinusring!E60,Miinusring!E64,Miinusring!E60))</f>
        <v>Tarmo All</v>
      </c>
      <c r="C16" s="126"/>
      <c r="D16" s="126"/>
      <c r="E16" s="49"/>
      <c r="F16" s="50" t="str">
        <f>IF(Mängud!F149="","",Mängud!F149)</f>
        <v>3:2</v>
      </c>
      <c r="G16" s="54"/>
      <c r="H16" s="47"/>
      <c r="I16" s="26"/>
      <c r="J16" s="26"/>
      <c r="K16" s="26"/>
      <c r="L16" s="26"/>
      <c r="M16" s="51"/>
      <c r="N16" s="26"/>
      <c r="O16" s="26"/>
      <c r="P16" s="26"/>
      <c r="Q16" s="26"/>
    </row>
    <row r="17" spans="1:17" ht="12.75">
      <c r="A17" s="1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1">
        <v>543</v>
      </c>
      <c r="N17" s="128" t="str">
        <f>IF(Mängud!E344="","",Mängud!E344)</f>
        <v>Mati Türk</v>
      </c>
      <c r="O17" s="128"/>
      <c r="P17" s="128"/>
      <c r="Q17" s="10" t="s">
        <v>74</v>
      </c>
    </row>
    <row r="18" spans="1:17" ht="12.75">
      <c r="A18" s="10">
        <v>-321</v>
      </c>
      <c r="B18" s="127" t="str">
        <f>IF(Miinusring!H70="","",IF(Miinusring!H70=Miinusring!E68,Miinusring!E72,Miinusring!E68))</f>
        <v>Anatoli Zapunov</v>
      </c>
      <c r="C18" s="127"/>
      <c r="D18" s="127"/>
      <c r="E18" s="26"/>
      <c r="F18" s="26"/>
      <c r="G18" s="26"/>
      <c r="H18" s="26"/>
      <c r="I18" s="26"/>
      <c r="J18" s="26"/>
      <c r="K18" s="26"/>
      <c r="L18" s="26"/>
      <c r="M18" s="51"/>
      <c r="N18" s="49"/>
      <c r="O18" s="50" t="str">
        <f>IF(Mängud!F344="","",Mängud!F344)</f>
        <v>3:1</v>
      </c>
      <c r="P18" s="26"/>
      <c r="Q18" s="26"/>
    </row>
    <row r="19" spans="1:17" ht="12.75">
      <c r="A19" s="10"/>
      <c r="B19" s="26"/>
      <c r="C19" s="26"/>
      <c r="D19" s="48">
        <v>349</v>
      </c>
      <c r="E19" s="128" t="str">
        <f>IF(Mängud!E150="","",Mängud!E150)</f>
        <v>Celly Kukk</v>
      </c>
      <c r="F19" s="128"/>
      <c r="G19" s="128"/>
      <c r="H19" s="26"/>
      <c r="I19" s="26"/>
      <c r="J19" s="26"/>
      <c r="K19" s="26"/>
      <c r="L19" s="26"/>
      <c r="M19" s="51"/>
      <c r="N19" s="26"/>
      <c r="O19" s="26"/>
      <c r="P19" s="26"/>
      <c r="Q19" s="26"/>
    </row>
    <row r="20" spans="1:17" ht="12.75">
      <c r="A20" s="10">
        <v>-322</v>
      </c>
      <c r="B20" s="126" t="str">
        <f>IF(Miinusring!H78="","",IF(Miinusring!H78=Miinusring!E76,Miinusring!E80,Miinusring!E76))</f>
        <v>Celly Kukk</v>
      </c>
      <c r="C20" s="126"/>
      <c r="D20" s="126"/>
      <c r="E20" s="49"/>
      <c r="F20" s="50" t="str">
        <f>IF(Mängud!F150="","",Mängud!F150)</f>
        <v>3:2</v>
      </c>
      <c r="G20" s="48"/>
      <c r="H20" s="26"/>
      <c r="I20" s="26"/>
      <c r="J20" s="26"/>
      <c r="K20" s="26"/>
      <c r="L20" s="26"/>
      <c r="M20" s="51"/>
      <c r="N20" s="26"/>
      <c r="O20" s="26"/>
      <c r="P20" s="26"/>
      <c r="Q20" s="26"/>
    </row>
    <row r="21" spans="1:17" ht="12.75">
      <c r="A21" s="10"/>
      <c r="B21" s="26"/>
      <c r="C21" s="26"/>
      <c r="D21" s="26"/>
      <c r="E21" s="26"/>
      <c r="F21" s="26"/>
      <c r="G21" s="51">
        <v>407</v>
      </c>
      <c r="H21" s="128" t="str">
        <f>IF(Mängud!E208="","",Mängud!E208)</f>
        <v>Kristi Ernits</v>
      </c>
      <c r="I21" s="128"/>
      <c r="J21" s="128"/>
      <c r="K21" s="26"/>
      <c r="L21" s="26"/>
      <c r="M21" s="51"/>
      <c r="N21" s="26"/>
      <c r="O21" s="26"/>
      <c r="P21" s="26"/>
      <c r="Q21" s="26"/>
    </row>
    <row r="22" spans="1:17" ht="12.75">
      <c r="A22" s="10">
        <v>-323</v>
      </c>
      <c r="B22" s="127" t="str">
        <f>IF(Miinusring!H87="","",IF(Miinusring!H87=Miinusring!E85,Miinusring!E89,Miinusring!E85))</f>
        <v>Kristi Ernits</v>
      </c>
      <c r="C22" s="127"/>
      <c r="D22" s="127"/>
      <c r="E22" s="26"/>
      <c r="F22" s="26"/>
      <c r="G22" s="51"/>
      <c r="H22" s="49"/>
      <c r="I22" s="50" t="str">
        <f>IF(Mängud!F208="","",Mängud!F208)</f>
        <v>3:0</v>
      </c>
      <c r="J22" s="48"/>
      <c r="K22" s="26"/>
      <c r="L22" s="26"/>
      <c r="M22" s="51"/>
      <c r="N22" s="26"/>
      <c r="O22" s="26"/>
      <c r="P22" s="26"/>
      <c r="Q22" s="26"/>
    </row>
    <row r="23" spans="1:17" ht="12.75">
      <c r="A23" s="10"/>
      <c r="B23" s="26"/>
      <c r="C23" s="26"/>
      <c r="D23" s="48">
        <v>350</v>
      </c>
      <c r="E23" s="128" t="str">
        <f>IF(Mängud!E151="","",Mängud!E151)</f>
        <v>Kristi Ernits</v>
      </c>
      <c r="F23" s="128"/>
      <c r="G23" s="128"/>
      <c r="H23" s="52"/>
      <c r="I23" s="26"/>
      <c r="J23" s="51"/>
      <c r="K23" s="26"/>
      <c r="L23" s="26"/>
      <c r="M23" s="51"/>
      <c r="N23" s="26"/>
      <c r="O23" s="26"/>
      <c r="P23" s="26"/>
      <c r="Q23" s="26"/>
    </row>
    <row r="24" spans="1:17" ht="12.75">
      <c r="A24" s="10">
        <v>-324</v>
      </c>
      <c r="B24" s="126" t="str">
        <f>IF(Miinusring!H95="","",IF(Miinusring!H95=Miinusring!E93,Miinusring!E97,Miinusring!E93))</f>
        <v>Raivo Roots</v>
      </c>
      <c r="C24" s="126"/>
      <c r="D24" s="126"/>
      <c r="E24" s="49"/>
      <c r="F24" s="50" t="str">
        <f>IF(Mängud!F151="","",Mängud!F151)</f>
        <v>3:0</v>
      </c>
      <c r="G24" s="54"/>
      <c r="H24" s="47"/>
      <c r="I24" s="26"/>
      <c r="J24" s="51"/>
      <c r="K24" s="26"/>
      <c r="L24" s="26"/>
      <c r="M24" s="51"/>
      <c r="N24" s="26"/>
      <c r="O24" s="26"/>
      <c r="P24" s="26"/>
      <c r="Q24" s="26"/>
    </row>
    <row r="25" spans="1:17" ht="12.75">
      <c r="A25" s="10"/>
      <c r="B25" s="26"/>
      <c r="C25" s="26"/>
      <c r="D25" s="26"/>
      <c r="E25" s="26"/>
      <c r="F25" s="26"/>
      <c r="G25" s="26"/>
      <c r="H25" s="26"/>
      <c r="I25" s="26"/>
      <c r="J25" s="51">
        <v>456</v>
      </c>
      <c r="K25" s="128" t="str">
        <f>IF(Mängud!E257="","",Mängud!E257)</f>
        <v>Kristi Ernits</v>
      </c>
      <c r="L25" s="128"/>
      <c r="M25" s="128"/>
      <c r="N25" s="52"/>
      <c r="O25" s="26"/>
      <c r="P25" s="26"/>
      <c r="Q25" s="26"/>
    </row>
    <row r="26" spans="1:17" ht="12.75">
      <c r="A26" s="10">
        <v>-325</v>
      </c>
      <c r="B26" s="127" t="str">
        <f>IF(Miinusring!H103="","",IF(Miinusring!H103=Miinusring!E101,Miinusring!E105,Miinusring!E101))</f>
        <v>Anneli Mälksoo</v>
      </c>
      <c r="C26" s="127"/>
      <c r="D26" s="127"/>
      <c r="E26" s="26"/>
      <c r="F26" s="26"/>
      <c r="G26" s="26"/>
      <c r="H26" s="26"/>
      <c r="I26" s="26"/>
      <c r="J26" s="51"/>
      <c r="K26" s="49"/>
      <c r="L26" s="50" t="str">
        <f>IF(Mängud!F257="","",Mängud!F257)</f>
        <v>3:2</v>
      </c>
      <c r="M26" s="26"/>
      <c r="N26" s="26"/>
      <c r="O26" s="26"/>
      <c r="P26" s="26"/>
      <c r="Q26" s="26"/>
    </row>
    <row r="27" spans="1:17" ht="12.75">
      <c r="A27" s="10"/>
      <c r="B27" s="26"/>
      <c r="C27" s="26"/>
      <c r="D27" s="48">
        <v>351</v>
      </c>
      <c r="E27" s="128" t="str">
        <f>IF(Mängud!E152="","",Mängud!E152)</f>
        <v>Ellen Vahter</v>
      </c>
      <c r="F27" s="128"/>
      <c r="G27" s="128"/>
      <c r="H27" s="26"/>
      <c r="I27" s="26"/>
      <c r="J27" s="51"/>
      <c r="K27" s="26"/>
      <c r="L27" s="26"/>
      <c r="M27" s="10">
        <v>-543</v>
      </c>
      <c r="N27" s="127" t="str">
        <f>IF(N17="","",IF(N17=K9,K25,K9))</f>
        <v>Kristi Ernits</v>
      </c>
      <c r="O27" s="127"/>
      <c r="P27" s="127"/>
      <c r="Q27" s="10" t="s">
        <v>75</v>
      </c>
    </row>
    <row r="28" spans="1:17" ht="12.75">
      <c r="A28" s="10">
        <v>-326</v>
      </c>
      <c r="B28" s="126" t="str">
        <f>IF(Miinusring!H111="","",IF(Miinusring!H111=Miinusring!E109,Miinusring!E113,Miinusring!E109))</f>
        <v>Ellen Vahter</v>
      </c>
      <c r="C28" s="126"/>
      <c r="D28" s="126"/>
      <c r="E28" s="49"/>
      <c r="F28" s="50" t="str">
        <f>IF(Mängud!F152="","",Mängud!F152)</f>
        <v>3:2</v>
      </c>
      <c r="G28" s="48"/>
      <c r="H28" s="26"/>
      <c r="I28" s="26"/>
      <c r="J28" s="51"/>
      <c r="K28" s="26"/>
      <c r="L28" s="26"/>
      <c r="M28" s="26"/>
      <c r="N28" s="26"/>
      <c r="O28" s="26"/>
      <c r="P28" s="26"/>
      <c r="Q28" s="26"/>
    </row>
    <row r="29" spans="1:12" ht="12.75">
      <c r="A29" s="10"/>
      <c r="B29" s="26"/>
      <c r="C29" s="26"/>
      <c r="D29" s="26"/>
      <c r="E29" s="26"/>
      <c r="F29" s="26"/>
      <c r="G29" s="51">
        <v>408</v>
      </c>
      <c r="H29" s="128" t="str">
        <f>IF(Mängud!E209="","",Mängud!E209)</f>
        <v>Margo Merigan</v>
      </c>
      <c r="I29" s="128"/>
      <c r="J29" s="128"/>
      <c r="K29" s="52"/>
      <c r="L29" s="26"/>
    </row>
    <row r="30" spans="1:12" ht="12.75">
      <c r="A30" s="10">
        <v>-327</v>
      </c>
      <c r="B30" s="127" t="str">
        <f>IF(Miinusring!H119="","",IF(Miinusring!H119=Miinusring!E117,Miinusring!E121,Miinusring!E117))</f>
        <v>Margo Merigan</v>
      </c>
      <c r="C30" s="127"/>
      <c r="D30" s="127"/>
      <c r="E30" s="26"/>
      <c r="F30" s="26"/>
      <c r="G30" s="51"/>
      <c r="H30" s="49"/>
      <c r="I30" s="50" t="str">
        <f>IF(Mängud!F209="","",Mängud!F209)</f>
        <v>3:0</v>
      </c>
      <c r="J30" s="54"/>
      <c r="K30" s="47"/>
      <c r="L30" s="26"/>
    </row>
    <row r="31" spans="1:17" ht="12.75">
      <c r="A31" s="10"/>
      <c r="B31" s="26"/>
      <c r="C31" s="26"/>
      <c r="D31" s="48">
        <v>352</v>
      </c>
      <c r="E31" s="129" t="str">
        <f>IF(Mängud!E153="","",Mängud!E153)</f>
        <v>Margo Merigan</v>
      </c>
      <c r="F31" s="129"/>
      <c r="G31" s="129"/>
      <c r="H31" s="26"/>
      <c r="I31" s="26"/>
      <c r="J31" s="26"/>
      <c r="K31" s="10">
        <v>-455</v>
      </c>
      <c r="L31" s="127" t="str">
        <f>IF(K9="","",IF(K9=H5,H13,H5))</f>
        <v>Vesta Lissovenko</v>
      </c>
      <c r="M31" s="127"/>
      <c r="N31" s="127"/>
      <c r="O31" s="26"/>
      <c r="P31" s="26"/>
      <c r="Q31" s="26"/>
    </row>
    <row r="32" spans="1:18" ht="12.75">
      <c r="A32" s="10">
        <v>-328</v>
      </c>
      <c r="B32" s="126" t="str">
        <f>IF(Miinusring!H127="","",IF(Miinusring!H127=Miinusring!E125,Miinusring!E129,Miinusring!E125))</f>
        <v>Neverly Lukas</v>
      </c>
      <c r="C32" s="126"/>
      <c r="D32" s="126"/>
      <c r="E32" s="49"/>
      <c r="F32" s="50" t="str">
        <f>IF(Mängud!F153="","",Mängud!F153)</f>
        <v>3:0</v>
      </c>
      <c r="G32" s="54"/>
      <c r="H32" s="47"/>
      <c r="I32" s="26"/>
      <c r="J32" s="26"/>
      <c r="K32" s="10"/>
      <c r="L32" s="26"/>
      <c r="M32" s="26"/>
      <c r="N32" s="48">
        <v>542</v>
      </c>
      <c r="O32" s="128" t="str">
        <f>IF(Mängud!E343="","",Mängud!E343)</f>
        <v>Vesta Lissovenko</v>
      </c>
      <c r="P32" s="128"/>
      <c r="Q32" s="128"/>
      <c r="R32" s="10" t="s">
        <v>76</v>
      </c>
    </row>
    <row r="33" spans="2:17" ht="12.75">
      <c r="B33" s="26"/>
      <c r="C33" s="26"/>
      <c r="D33" s="26"/>
      <c r="E33" s="26"/>
      <c r="F33" s="26"/>
      <c r="G33" s="26"/>
      <c r="H33" s="26"/>
      <c r="I33" s="26"/>
      <c r="J33" s="26"/>
      <c r="K33" s="10">
        <v>-456</v>
      </c>
      <c r="L33" s="126" t="str">
        <f>IF(K25="","",IF(K25=H29,H21,H29))</f>
        <v>Margo Merigan</v>
      </c>
      <c r="M33" s="126"/>
      <c r="N33" s="126"/>
      <c r="O33" s="49"/>
      <c r="P33" s="50" t="str">
        <f>IF(Mängud!F343="","",Mängud!F343)</f>
        <v>3:2</v>
      </c>
      <c r="Q33" s="54"/>
    </row>
    <row r="34" spans="1:18" ht="12.75">
      <c r="A34" s="10">
        <v>-405</v>
      </c>
      <c r="B34" s="127" t="str">
        <f>IF(H5="","",IF(H5=E3,E7,E3))</f>
        <v>Tõnu Hansar</v>
      </c>
      <c r="C34" s="127"/>
      <c r="D34" s="127"/>
      <c r="E34" s="26"/>
      <c r="F34" s="26"/>
      <c r="G34" s="26"/>
      <c r="H34" s="47"/>
      <c r="I34" s="47"/>
      <c r="J34" s="47"/>
      <c r="K34" s="26"/>
      <c r="L34" s="26"/>
      <c r="M34" s="26"/>
      <c r="N34" s="10">
        <v>-542</v>
      </c>
      <c r="O34" s="127" t="str">
        <f>IF(O32="","",IF(O32=L31,L33,L31))</f>
        <v>Margo Merigan</v>
      </c>
      <c r="P34" s="127"/>
      <c r="Q34" s="127"/>
      <c r="R34" s="10" t="s">
        <v>77</v>
      </c>
    </row>
    <row r="35" spans="1:10" ht="12.75">
      <c r="A35" s="10"/>
      <c r="B35" s="26"/>
      <c r="C35" s="26"/>
      <c r="D35" s="48">
        <v>453</v>
      </c>
      <c r="E35" s="128" t="str">
        <f>IF(Mängud!E254="","",Mängud!E254)</f>
        <v>Tõnu Hansar</v>
      </c>
      <c r="F35" s="128"/>
      <c r="G35" s="128"/>
      <c r="H35" s="47"/>
      <c r="I35" s="47"/>
      <c r="J35" s="47"/>
    </row>
    <row r="36" spans="1:10" ht="12.75">
      <c r="A36" s="10">
        <v>-406</v>
      </c>
      <c r="B36" s="126" t="str">
        <f>IF(H13="","",IF(H13=E11,E15,E11))</f>
        <v>Aili Kuldkepp</v>
      </c>
      <c r="C36" s="126"/>
      <c r="D36" s="126"/>
      <c r="E36" s="49"/>
      <c r="F36" s="50" t="str">
        <f>IF(Mängud!F254="","",Mängud!F254)</f>
        <v>3:0</v>
      </c>
      <c r="G36" s="48"/>
      <c r="H36" s="47"/>
      <c r="I36" s="47"/>
      <c r="J36" s="47"/>
    </row>
    <row r="37" spans="1:11" ht="12.75">
      <c r="A37" s="10"/>
      <c r="B37" s="26"/>
      <c r="C37" s="26"/>
      <c r="D37" s="26"/>
      <c r="E37" s="26"/>
      <c r="F37" s="26"/>
      <c r="G37" s="51">
        <v>541</v>
      </c>
      <c r="H37" s="128" t="str">
        <f>IF(Mängud!E342="","",Mängud!E342)</f>
        <v>Tõnu Hansar</v>
      </c>
      <c r="I37" s="128"/>
      <c r="J37" s="128"/>
      <c r="K37" s="10" t="s">
        <v>78</v>
      </c>
    </row>
    <row r="38" spans="1:10" ht="12.75">
      <c r="A38" s="10">
        <v>-407</v>
      </c>
      <c r="B38" s="127" t="str">
        <f>IF(H21="","",IF(H21=E19,E23,E19))</f>
        <v>Celly Kukk</v>
      </c>
      <c r="C38" s="127"/>
      <c r="D38" s="127"/>
      <c r="E38" s="26"/>
      <c r="F38" s="26"/>
      <c r="G38" s="51"/>
      <c r="H38" s="49"/>
      <c r="I38" s="50" t="str">
        <f>IF(Mängud!F342="","",Mängud!F342)</f>
        <v>3:2</v>
      </c>
      <c r="J38" s="54"/>
    </row>
    <row r="39" spans="1:10" ht="12.75">
      <c r="A39" s="10"/>
      <c r="B39" s="26"/>
      <c r="C39" s="26"/>
      <c r="D39" s="48">
        <v>454</v>
      </c>
      <c r="E39" s="129" t="str">
        <f>IF(Mängud!E255="","",Mängud!E255)</f>
        <v>Celly Kukk</v>
      </c>
      <c r="F39" s="129"/>
      <c r="G39" s="129"/>
      <c r="H39" s="26"/>
      <c r="I39" s="26"/>
      <c r="J39" s="26"/>
    </row>
    <row r="40" spans="1:6" ht="12.75">
      <c r="A40" s="10">
        <v>-408</v>
      </c>
      <c r="B40" s="126" t="str">
        <f>IF(H29="","",IF(H29=E27,E31,E27))</f>
        <v>Ellen Vahter</v>
      </c>
      <c r="C40" s="126"/>
      <c r="D40" s="126"/>
      <c r="E40" s="49"/>
      <c r="F40" s="50" t="str">
        <f>IF(Mängud!F255="","",Mängud!F255)</f>
        <v>3:0</v>
      </c>
    </row>
    <row r="41" spans="2:11" ht="12.75">
      <c r="B41" s="26"/>
      <c r="C41" s="26"/>
      <c r="D41" s="26"/>
      <c r="E41" s="26"/>
      <c r="F41" s="26"/>
      <c r="G41" s="10">
        <v>-541</v>
      </c>
      <c r="H41" s="127" t="str">
        <f>IF(H37="","",IF(H37=E35,E39,E35))</f>
        <v>Celly Kukk</v>
      </c>
      <c r="I41" s="127"/>
      <c r="J41" s="127"/>
      <c r="K41" s="10" t="s">
        <v>79</v>
      </c>
    </row>
    <row r="42" spans="1:10" ht="12.75">
      <c r="A42" s="10">
        <v>-345</v>
      </c>
      <c r="B42" s="107" t="str">
        <f>IF(E3="","",IF(E3=B2,B4,B2))</f>
        <v>Joosep Hansar</v>
      </c>
      <c r="C42" s="107"/>
      <c r="D42" s="107"/>
      <c r="E42" s="1"/>
      <c r="F42" s="1"/>
      <c r="G42" s="1"/>
      <c r="H42" s="1"/>
      <c r="I42" s="1"/>
      <c r="J42" s="1"/>
    </row>
    <row r="43" spans="1:17" ht="12.75">
      <c r="A43" s="1"/>
      <c r="B43" s="1"/>
      <c r="C43" s="1"/>
      <c r="D43" s="13">
        <v>401</v>
      </c>
      <c r="E43" s="111" t="str">
        <f>IF(Mängud!E202="","",Mängud!E202)</f>
        <v>Joosep Hansar</v>
      </c>
      <c r="F43" s="111"/>
      <c r="G43" s="111"/>
      <c r="H43" s="1"/>
      <c r="I43" s="1"/>
      <c r="J43" s="1"/>
      <c r="K43" s="10">
        <v>-453</v>
      </c>
      <c r="L43" s="127" t="str">
        <f>IF(E35="","",IF(E35=B34,B36,B34))</f>
        <v>Aili Kuldkepp</v>
      </c>
      <c r="M43" s="127"/>
      <c r="N43" s="127"/>
      <c r="O43" s="26"/>
      <c r="P43" s="26"/>
      <c r="Q43" s="26"/>
    </row>
    <row r="44" spans="1:18" ht="12.75">
      <c r="A44" s="10">
        <v>-346</v>
      </c>
      <c r="B44" s="107" t="str">
        <f>IF(E7="","",IF(E7=B6,B8,B6))</f>
        <v>Oleg Gussarov</v>
      </c>
      <c r="C44" s="107"/>
      <c r="D44" s="107"/>
      <c r="E44" s="42"/>
      <c r="F44" s="15" t="str">
        <f>IF(Mängud!F202="","",Mängud!F202)</f>
        <v>3:1</v>
      </c>
      <c r="G44" s="13"/>
      <c r="H44" s="1"/>
      <c r="I44" s="1"/>
      <c r="J44" s="1"/>
      <c r="K44" s="10"/>
      <c r="L44" s="26"/>
      <c r="M44" s="26"/>
      <c r="N44" s="48">
        <v>540</v>
      </c>
      <c r="O44" s="128" t="str">
        <f>IF(Mängud!E341="","",Mängud!E341)</f>
        <v>Aili Kuldkepp</v>
      </c>
      <c r="P44" s="128"/>
      <c r="Q44" s="128"/>
      <c r="R44" s="10" t="s">
        <v>80</v>
      </c>
    </row>
    <row r="45" spans="1:17" ht="12.75">
      <c r="A45" s="1"/>
      <c r="B45" s="1"/>
      <c r="C45" s="1"/>
      <c r="D45" s="1"/>
      <c r="E45" s="1"/>
      <c r="F45" s="1"/>
      <c r="G45" s="16">
        <v>451</v>
      </c>
      <c r="H45" s="111" t="str">
        <f>IF(Mängud!E252="","",Mängud!E252)</f>
        <v>Tarmo All</v>
      </c>
      <c r="I45" s="111"/>
      <c r="J45" s="111"/>
      <c r="K45" s="10">
        <v>-454</v>
      </c>
      <c r="L45" s="126" t="str">
        <f>IF(E39="","",IF(E39=B38,B40,B38))</f>
        <v>Ellen Vahter</v>
      </c>
      <c r="M45" s="126"/>
      <c r="N45" s="126"/>
      <c r="O45" s="49"/>
      <c r="P45" s="50" t="str">
        <f>IF(Mängud!F341="","",Mängud!F341)</f>
        <v>3:2</v>
      </c>
      <c r="Q45" s="54"/>
    </row>
    <row r="46" spans="1:15" ht="12.75">
      <c r="A46" s="10">
        <v>-347</v>
      </c>
      <c r="B46" s="107" t="str">
        <f>IF(E11="","",IF(E11=B10,B12,B10))</f>
        <v>Alexandra-olivia Hanson</v>
      </c>
      <c r="C46" s="107"/>
      <c r="D46" s="107"/>
      <c r="E46" s="1"/>
      <c r="F46" s="1"/>
      <c r="G46" s="16"/>
      <c r="H46" s="14"/>
      <c r="I46" s="15" t="str">
        <f>IF(Mängud!F252="","",Mängud!F252)</f>
        <v>3:0</v>
      </c>
      <c r="J46" s="13"/>
      <c r="K46" s="26"/>
      <c r="L46" s="26"/>
      <c r="M46" s="26"/>
      <c r="N46" s="26"/>
      <c r="O46" s="26"/>
    </row>
    <row r="47" spans="1:18" ht="12.75">
      <c r="A47" s="1"/>
      <c r="B47" s="1"/>
      <c r="C47" s="1"/>
      <c r="D47" s="13">
        <v>402</v>
      </c>
      <c r="E47" s="106" t="str">
        <f>IF(Mängud!E203="","",Mängud!E203)</f>
        <v>Tarmo All</v>
      </c>
      <c r="F47" s="106"/>
      <c r="G47" s="106"/>
      <c r="H47" s="1"/>
      <c r="I47" s="1"/>
      <c r="J47" s="16"/>
      <c r="K47" s="26"/>
      <c r="L47" s="26"/>
      <c r="M47" s="26"/>
      <c r="N47" s="10">
        <v>-540</v>
      </c>
      <c r="O47" s="127" t="str">
        <f>IF(O44="","",IF(O44=L43,L45,L43))</f>
        <v>Ellen Vahter</v>
      </c>
      <c r="P47" s="127"/>
      <c r="Q47" s="127"/>
      <c r="R47" s="10" t="s">
        <v>81</v>
      </c>
    </row>
    <row r="48" spans="1:16" ht="12.75">
      <c r="A48" s="10">
        <v>-348</v>
      </c>
      <c r="B48" s="107" t="str">
        <f>IF(E15="","",IF(E15=B14,B16,B14))</f>
        <v>Tarmo All</v>
      </c>
      <c r="C48" s="107"/>
      <c r="D48" s="107"/>
      <c r="E48" s="42"/>
      <c r="F48" s="15" t="str">
        <f>IF(Mängud!F203="","",Mängud!F203)</f>
        <v>3:1</v>
      </c>
      <c r="G48" s="1"/>
      <c r="H48" s="1"/>
      <c r="I48" s="1"/>
      <c r="J48" s="16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6">
        <v>539</v>
      </c>
      <c r="K49" s="111" t="str">
        <f>IF(Mängud!E340="","",Mängud!E340)</f>
        <v>Raivo Roots</v>
      </c>
      <c r="L49" s="111"/>
      <c r="M49" s="111"/>
      <c r="N49" s="10" t="s">
        <v>82</v>
      </c>
      <c r="O49" s="1"/>
      <c r="P49" s="1"/>
    </row>
    <row r="50" spans="1:16" ht="12.75">
      <c r="A50" s="10">
        <v>-349</v>
      </c>
      <c r="B50" s="107" t="str">
        <f>IF(E19="","",IF(E19=B18,B20,B18))</f>
        <v>Anatoli Zapunov</v>
      </c>
      <c r="C50" s="107"/>
      <c r="D50" s="107"/>
      <c r="E50" s="1"/>
      <c r="F50" s="1"/>
      <c r="G50" s="1"/>
      <c r="H50" s="1"/>
      <c r="I50" s="1"/>
      <c r="J50" s="16"/>
      <c r="K50" s="14"/>
      <c r="L50" s="15" t="str">
        <f>IF(Mängud!F340="","",Mängud!F340)</f>
        <v>3:0</v>
      </c>
      <c r="M50" s="1"/>
      <c r="N50" s="1"/>
      <c r="O50" s="1"/>
      <c r="P50" s="1"/>
    </row>
    <row r="51" spans="1:16" ht="12.75">
      <c r="A51" s="1"/>
      <c r="B51" s="1"/>
      <c r="C51" s="1"/>
      <c r="D51" s="13">
        <v>403</v>
      </c>
      <c r="E51" s="111" t="str">
        <f>IF(Mängud!E204="","",Mängud!E204)</f>
        <v>Raivo Roots</v>
      </c>
      <c r="F51" s="111"/>
      <c r="G51" s="111"/>
      <c r="H51" s="1"/>
      <c r="I51" s="1"/>
      <c r="J51" s="16"/>
      <c r="K51" s="1"/>
      <c r="L51" s="1"/>
      <c r="M51" s="1"/>
      <c r="N51" s="1"/>
      <c r="O51" s="1"/>
      <c r="P51" s="1"/>
    </row>
    <row r="52" spans="1:17" ht="12.75">
      <c r="A52" s="10">
        <v>-350</v>
      </c>
      <c r="B52" s="107" t="str">
        <f>IF(E23="","",IF(E23=B22,B24,B22))</f>
        <v>Raivo Roots</v>
      </c>
      <c r="C52" s="107"/>
      <c r="D52" s="107"/>
      <c r="E52" s="42"/>
      <c r="F52" s="15" t="str">
        <f>IF(Mängud!F204="","",Mängud!F204)</f>
        <v>3:0</v>
      </c>
      <c r="G52" s="13"/>
      <c r="H52" s="1"/>
      <c r="I52" s="1"/>
      <c r="J52" s="16"/>
      <c r="K52" s="1"/>
      <c r="L52" s="1"/>
      <c r="M52" s="18"/>
      <c r="N52" s="130"/>
      <c r="O52" s="130"/>
      <c r="P52" s="130"/>
      <c r="Q52" s="5"/>
    </row>
    <row r="53" spans="1:17" ht="12.75">
      <c r="A53" s="1"/>
      <c r="B53" s="1"/>
      <c r="C53" s="1"/>
      <c r="D53" s="1"/>
      <c r="E53" s="1"/>
      <c r="F53" s="1"/>
      <c r="G53" s="16">
        <v>452</v>
      </c>
      <c r="H53" s="106" t="str">
        <f>IF(Mängud!E253="","",Mängud!E253)</f>
        <v>Raivo Roots</v>
      </c>
      <c r="I53" s="106"/>
      <c r="J53" s="106"/>
      <c r="K53" s="1"/>
      <c r="L53" s="1"/>
      <c r="M53" s="19"/>
      <c r="N53" s="19"/>
      <c r="O53" s="19"/>
      <c r="P53" s="19"/>
      <c r="Q53" s="5"/>
    </row>
    <row r="54" spans="1:17" ht="12.75">
      <c r="A54" s="10">
        <v>-351</v>
      </c>
      <c r="B54" s="107" t="str">
        <f>IF(E27="","",IF(E27=B26,B28,B26))</f>
        <v>Anneli Mälksoo</v>
      </c>
      <c r="C54" s="107"/>
      <c r="D54" s="107"/>
      <c r="E54" s="1"/>
      <c r="F54" s="1"/>
      <c r="G54" s="16"/>
      <c r="H54" s="14"/>
      <c r="I54" s="15" t="str">
        <f>IF(Mängud!F253="","",Mängud!F253)</f>
        <v>3:0</v>
      </c>
      <c r="J54" s="1"/>
      <c r="K54" s="1"/>
      <c r="L54" s="1"/>
      <c r="M54" s="18"/>
      <c r="N54" s="130"/>
      <c r="O54" s="130"/>
      <c r="P54" s="130"/>
      <c r="Q54" s="5"/>
    </row>
    <row r="55" spans="1:17" ht="12.75">
      <c r="A55" s="1"/>
      <c r="B55" s="1"/>
      <c r="C55" s="1"/>
      <c r="D55" s="13">
        <v>404</v>
      </c>
      <c r="E55" s="106" t="str">
        <f>IF(Mängud!E205="","",Mängud!E205)</f>
        <v>Anneli Mälksoo</v>
      </c>
      <c r="F55" s="106"/>
      <c r="G55" s="106"/>
      <c r="H55" s="1"/>
      <c r="I55" s="1"/>
      <c r="J55" s="10">
        <v>-539</v>
      </c>
      <c r="K55" s="127" t="str">
        <f>IF(K49="","",IF(K49=H45,H53,H45))</f>
        <v>Tarmo All</v>
      </c>
      <c r="L55" s="127"/>
      <c r="M55" s="127"/>
      <c r="N55" s="10" t="s">
        <v>83</v>
      </c>
      <c r="O55" s="19"/>
      <c r="P55" s="19"/>
      <c r="Q55" s="5"/>
    </row>
    <row r="56" spans="1:16" ht="12.75">
      <c r="A56" s="10">
        <v>-352</v>
      </c>
      <c r="B56" s="107" t="str">
        <f>IF(E31="","",IF(E31=B30,B32,B30))</f>
        <v>Neverly Lukas</v>
      </c>
      <c r="C56" s="107"/>
      <c r="D56" s="107"/>
      <c r="E56" s="42"/>
      <c r="F56" s="15" t="str">
        <f>IF(Mängud!F205="","",Mängud!F205)</f>
        <v>3:1</v>
      </c>
      <c r="G56" s="1"/>
      <c r="H56" s="1"/>
      <c r="I56" s="1"/>
      <c r="J56" s="18"/>
      <c r="K56" s="130"/>
      <c r="L56" s="130"/>
      <c r="M56" s="130"/>
      <c r="N56" s="18"/>
      <c r="O56" s="19"/>
      <c r="P56" s="18"/>
    </row>
    <row r="58" spans="1:17" ht="12.75">
      <c r="A58" s="10">
        <v>-401</v>
      </c>
      <c r="B58" s="127" t="str">
        <f>IF(E43="","",IF(E43=B42,B44,B42))</f>
        <v>Oleg Gussarov</v>
      </c>
      <c r="C58" s="127"/>
      <c r="D58" s="127"/>
      <c r="E58" s="26"/>
      <c r="F58" s="26"/>
      <c r="G58" s="26"/>
      <c r="H58" s="47"/>
      <c r="I58" s="47"/>
      <c r="J58" s="47"/>
      <c r="K58" s="10">
        <v>-451</v>
      </c>
      <c r="L58" s="127" t="str">
        <f>IF(H45="","",IF(H45=E43,E47,E43))</f>
        <v>Joosep Hansar</v>
      </c>
      <c r="M58" s="127"/>
      <c r="N58" s="127"/>
      <c r="O58" s="26"/>
      <c r="P58" s="26"/>
      <c r="Q58" s="26"/>
    </row>
    <row r="59" spans="1:18" ht="12.75">
      <c r="A59" s="10"/>
      <c r="B59" s="26"/>
      <c r="C59" s="26"/>
      <c r="D59" s="48">
        <v>449</v>
      </c>
      <c r="E59" s="128" t="str">
        <f>IF(Mängud!E250="","",Mängud!E250)</f>
        <v>Oleg Gussarov</v>
      </c>
      <c r="F59" s="128"/>
      <c r="G59" s="128"/>
      <c r="H59" s="47"/>
      <c r="I59" s="47"/>
      <c r="J59" s="47"/>
      <c r="K59" s="10"/>
      <c r="L59" s="26"/>
      <c r="M59" s="26"/>
      <c r="N59" s="48">
        <v>538</v>
      </c>
      <c r="O59" s="128" t="str">
        <f>IF(Mängud!E339="","",Mängud!E339)</f>
        <v>Joosep Hansar</v>
      </c>
      <c r="P59" s="128"/>
      <c r="Q59" s="128"/>
      <c r="R59" s="10" t="s">
        <v>84</v>
      </c>
    </row>
    <row r="60" spans="1:17" ht="12.75">
      <c r="A60" s="10">
        <v>-402</v>
      </c>
      <c r="B60" s="126" t="str">
        <f>IF(E47="","",IF(E47=B46,B48,B46))</f>
        <v>Alexandra-olivia Hanson</v>
      </c>
      <c r="C60" s="126"/>
      <c r="D60" s="126"/>
      <c r="E60" s="49"/>
      <c r="F60" s="50" t="str">
        <f>IF(Mängud!F250="","",Mängud!F250)</f>
        <v>3:1</v>
      </c>
      <c r="G60" s="48"/>
      <c r="H60" s="47"/>
      <c r="I60" s="47"/>
      <c r="J60" s="47"/>
      <c r="K60" s="10">
        <v>-452</v>
      </c>
      <c r="L60" s="126" t="str">
        <f>IF(H53="","",IF(H53=E51,E55,E51))</f>
        <v>Anneli Mälksoo</v>
      </c>
      <c r="M60" s="126"/>
      <c r="N60" s="126"/>
      <c r="O60" s="49"/>
      <c r="P60" s="50" t="str">
        <f>IF(Mängud!F339="","",Mängud!F339)</f>
        <v>3:0</v>
      </c>
      <c r="Q60" s="54"/>
    </row>
    <row r="61" spans="1:15" ht="12.75">
      <c r="A61" s="10"/>
      <c r="B61" s="26"/>
      <c r="C61" s="26"/>
      <c r="D61" s="26"/>
      <c r="E61" s="26"/>
      <c r="F61" s="26"/>
      <c r="G61" s="51">
        <v>537</v>
      </c>
      <c r="H61" s="128" t="str">
        <f>IF(Mängud!E338="","",Mängud!E338)</f>
        <v>Oleg Gussarov</v>
      </c>
      <c r="I61" s="128"/>
      <c r="J61" s="128"/>
      <c r="K61" s="10" t="s">
        <v>85</v>
      </c>
      <c r="L61" s="26"/>
      <c r="M61" s="26"/>
      <c r="N61" s="26"/>
      <c r="O61" s="26"/>
    </row>
    <row r="62" spans="1:18" ht="12.75">
      <c r="A62" s="10">
        <v>-403</v>
      </c>
      <c r="B62" s="127" t="str">
        <f>IF(E51="","",IF(E51=B50,B52,B50))</f>
        <v>Anatoli Zapunov</v>
      </c>
      <c r="C62" s="127"/>
      <c r="D62" s="127"/>
      <c r="E62" s="26"/>
      <c r="F62" s="26"/>
      <c r="G62" s="51"/>
      <c r="H62" s="49"/>
      <c r="I62" s="50" t="str">
        <f>IF(Mängud!F338="","",Mängud!F338)</f>
        <v>3:0</v>
      </c>
      <c r="J62" s="54"/>
      <c r="K62" s="26"/>
      <c r="L62" s="26"/>
      <c r="M62" s="26"/>
      <c r="N62" s="10">
        <v>-538</v>
      </c>
      <c r="O62" s="127" t="str">
        <f>IF(O59="","",IF(O59=L58,L60,L58))</f>
        <v>Anneli Mälksoo</v>
      </c>
      <c r="P62" s="127"/>
      <c r="Q62" s="127"/>
      <c r="R62" s="10" t="s">
        <v>86</v>
      </c>
    </row>
    <row r="63" spans="1:17" ht="12.75">
      <c r="A63" s="10"/>
      <c r="B63" s="26"/>
      <c r="C63" s="26"/>
      <c r="D63" s="48">
        <v>450</v>
      </c>
      <c r="E63" s="129" t="str">
        <f>IF(Mängud!E251="","",Mängud!E251)</f>
        <v>Anatoli Zapunov</v>
      </c>
      <c r="F63" s="129"/>
      <c r="G63" s="129"/>
      <c r="H63" s="26"/>
      <c r="I63" s="26"/>
      <c r="J63" s="26"/>
      <c r="K63" s="10">
        <v>-449</v>
      </c>
      <c r="L63" s="127" t="str">
        <f>IF(E59="","",IF(E59=B58,B60,B58))</f>
        <v>Alexandra-olivia Hanson</v>
      </c>
      <c r="M63" s="127"/>
      <c r="N63" s="127"/>
      <c r="O63" s="26"/>
      <c r="P63" s="26"/>
      <c r="Q63" s="26"/>
    </row>
    <row r="64" spans="1:18" ht="12.75">
      <c r="A64" s="10">
        <v>-404</v>
      </c>
      <c r="B64" s="126" t="str">
        <f>IF(E55="","",IF(E55=B54,B56,B54))</f>
        <v>Neverly Lukas</v>
      </c>
      <c r="C64" s="126"/>
      <c r="D64" s="126"/>
      <c r="E64" s="49"/>
      <c r="F64" s="50" t="str">
        <f>IF(Mängud!F251="","",Mängud!F251)</f>
        <v>3:1</v>
      </c>
      <c r="G64" s="10">
        <v>-537</v>
      </c>
      <c r="H64" s="127" t="str">
        <f>IF(H61="","",IF(H61=E59,E63,E59))</f>
        <v>Anatoli Zapunov</v>
      </c>
      <c r="I64" s="127"/>
      <c r="J64" s="127"/>
      <c r="K64" s="10" t="s">
        <v>87</v>
      </c>
      <c r="L64" s="26"/>
      <c r="M64" s="26"/>
      <c r="N64" s="48">
        <v>536</v>
      </c>
      <c r="O64" s="128" t="str">
        <f>IF(Mängud!E337="","",Mängud!E337)</f>
        <v>Alexandra-olivia Hanson</v>
      </c>
      <c r="P64" s="128"/>
      <c r="Q64" s="128"/>
      <c r="R64" s="10" t="s">
        <v>88</v>
      </c>
    </row>
    <row r="65" spans="2:17" ht="12.75">
      <c r="B65" s="26"/>
      <c r="C65" s="26"/>
      <c r="D65" s="26"/>
      <c r="E65" s="26"/>
      <c r="F65" s="26"/>
      <c r="K65" s="10">
        <v>-450</v>
      </c>
      <c r="L65" s="126" t="str">
        <f>IF(E63="","",IF(E63=B62,B64,B62))</f>
        <v>Neverly Lukas</v>
      </c>
      <c r="M65" s="126"/>
      <c r="N65" s="126"/>
      <c r="O65" s="49"/>
      <c r="P65" s="50" t="str">
        <f>IF(Mängud!F337="","",Mängud!F337)</f>
        <v>w.o.</v>
      </c>
      <c r="Q65" s="54"/>
    </row>
    <row r="66" spans="11:15" ht="12.75">
      <c r="K66" s="26"/>
      <c r="L66" s="26"/>
      <c r="M66" s="26"/>
      <c r="N66" s="26"/>
      <c r="O66" s="26"/>
    </row>
    <row r="67" spans="11:18" ht="12.75">
      <c r="K67" s="26"/>
      <c r="L67" s="26"/>
      <c r="M67" s="26"/>
      <c r="N67" s="10">
        <v>-536</v>
      </c>
      <c r="O67" s="127" t="str">
        <f>IF(O64="","",IF(O64=L63,L65,L63))</f>
        <v>Neverly Lukas</v>
      </c>
      <c r="P67" s="127"/>
      <c r="Q67" s="127"/>
      <c r="R67" s="10" t="s">
        <v>89</v>
      </c>
    </row>
  </sheetData>
  <sheetProtection selectLockedCells="1" selectUnlockedCells="1"/>
  <mergeCells count="85">
    <mergeCell ref="B2:D2"/>
    <mergeCell ref="K2:N2"/>
    <mergeCell ref="E3:G3"/>
    <mergeCell ref="A1:R1"/>
    <mergeCell ref="B4:D4"/>
    <mergeCell ref="H5:J5"/>
    <mergeCell ref="B6:D6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B16:D16"/>
    <mergeCell ref="N17:P17"/>
    <mergeCell ref="B18:D18"/>
    <mergeCell ref="E19:G19"/>
    <mergeCell ref="B20:D20"/>
    <mergeCell ref="H21:J21"/>
    <mergeCell ref="B22:D22"/>
    <mergeCell ref="E23:G23"/>
    <mergeCell ref="B24:D24"/>
    <mergeCell ref="K25:M25"/>
    <mergeCell ref="B26:D26"/>
    <mergeCell ref="E27:G27"/>
    <mergeCell ref="N27:P27"/>
    <mergeCell ref="B28:D28"/>
    <mergeCell ref="H29:J29"/>
    <mergeCell ref="B30:D30"/>
    <mergeCell ref="E31:G31"/>
    <mergeCell ref="L31:N31"/>
    <mergeCell ref="B32:D32"/>
    <mergeCell ref="O32:Q32"/>
    <mergeCell ref="L33:N33"/>
    <mergeCell ref="B34:D34"/>
    <mergeCell ref="O34:Q34"/>
    <mergeCell ref="E35:G35"/>
    <mergeCell ref="B36:D36"/>
    <mergeCell ref="H37:J37"/>
    <mergeCell ref="B38:D38"/>
    <mergeCell ref="E39:G39"/>
    <mergeCell ref="B40:D40"/>
    <mergeCell ref="H41:J41"/>
    <mergeCell ref="B42:D42"/>
    <mergeCell ref="E43:G43"/>
    <mergeCell ref="L43:N43"/>
    <mergeCell ref="B44:D44"/>
    <mergeCell ref="O44:Q44"/>
    <mergeCell ref="H45:J45"/>
    <mergeCell ref="L45:N45"/>
    <mergeCell ref="B46:D46"/>
    <mergeCell ref="E47:G47"/>
    <mergeCell ref="O47:Q47"/>
    <mergeCell ref="B48:D48"/>
    <mergeCell ref="K49:M49"/>
    <mergeCell ref="B50:D50"/>
    <mergeCell ref="E51:G51"/>
    <mergeCell ref="O59:Q59"/>
    <mergeCell ref="B52:D52"/>
    <mergeCell ref="N52:P52"/>
    <mergeCell ref="H53:J53"/>
    <mergeCell ref="B54:D54"/>
    <mergeCell ref="N54:P54"/>
    <mergeCell ref="E55:G55"/>
    <mergeCell ref="K55:M55"/>
    <mergeCell ref="O67:Q67"/>
    <mergeCell ref="E63:G63"/>
    <mergeCell ref="L63:N63"/>
    <mergeCell ref="B64:D64"/>
    <mergeCell ref="H64:J64"/>
    <mergeCell ref="B56:D56"/>
    <mergeCell ref="K56:M56"/>
    <mergeCell ref="B58:D58"/>
    <mergeCell ref="L58:N58"/>
    <mergeCell ref="E59:G59"/>
    <mergeCell ref="O64:Q64"/>
    <mergeCell ref="L65:N65"/>
    <mergeCell ref="B60:D60"/>
    <mergeCell ref="L60:N60"/>
    <mergeCell ref="H61:J61"/>
    <mergeCell ref="B62:D62"/>
    <mergeCell ref="O62:Q62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T68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4.140625" style="0" customWidth="1"/>
    <col min="2" max="19" width="5.7109375" style="0" customWidth="1"/>
    <col min="20" max="20" width="3.140625" style="0" bestFit="1" customWidth="1"/>
  </cols>
  <sheetData>
    <row r="1" spans="1:20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2.75">
      <c r="A2" s="10">
        <v>-265</v>
      </c>
      <c r="B2" s="107" t="str">
        <f>IF(Miinusring!E4="","",IF(Miinusring!E4=Miinusring!B3,Miinusring!B5,Miinusring!B3))</f>
        <v>Aivar Soo</v>
      </c>
      <c r="C2" s="107"/>
      <c r="D2" s="107"/>
      <c r="E2" s="26"/>
      <c r="F2" s="26"/>
      <c r="G2" s="26"/>
      <c r="H2" s="26"/>
      <c r="I2" s="26"/>
      <c r="J2" s="26"/>
      <c r="K2" s="112"/>
      <c r="L2" s="112"/>
      <c r="M2" s="112"/>
      <c r="N2" s="112"/>
      <c r="O2" s="11"/>
      <c r="P2" s="30"/>
      <c r="Q2" s="2"/>
      <c r="R2" s="112"/>
      <c r="S2" s="112"/>
      <c r="T2" s="26"/>
    </row>
    <row r="3" spans="1:20" ht="12.75">
      <c r="A3" s="26"/>
      <c r="B3" s="26"/>
      <c r="C3" s="26"/>
      <c r="D3" s="48">
        <v>329</v>
      </c>
      <c r="E3" s="128" t="str">
        <f>IF(Mängud!E130="","",Mängud!E130)</f>
        <v>Aivar Soo</v>
      </c>
      <c r="F3" s="128"/>
      <c r="G3" s="1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10">
        <v>-266</v>
      </c>
      <c r="B4" s="122" t="str">
        <f>IF(Miinusring!E8="","",IF(Miinusring!E8=Miinusring!B7,Miinusring!B9,Miinusring!B7))</f>
        <v>Bye Bye</v>
      </c>
      <c r="C4" s="122"/>
      <c r="D4" s="122"/>
      <c r="E4" s="49"/>
      <c r="F4" s="50" t="str">
        <f>IF(Mängud!F130="","",Mängud!F130)</f>
        <v>w.o.</v>
      </c>
      <c r="G4" s="4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.75">
      <c r="A5" s="26"/>
      <c r="B5" s="26"/>
      <c r="C5" s="26"/>
      <c r="D5" s="26"/>
      <c r="E5" s="26"/>
      <c r="F5" s="26"/>
      <c r="G5" s="51">
        <v>385</v>
      </c>
      <c r="H5" s="128" t="str">
        <f>IF(Mängud!E186="","",Mängud!E186)</f>
        <v>Kristo Kerno</v>
      </c>
      <c r="I5" s="128"/>
      <c r="J5" s="128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10">
        <v>-267</v>
      </c>
      <c r="B6" s="107" t="str">
        <f>IF(Miinusring!E12="","",IF(Miinusring!E12=Miinusring!B11,Miinusring!B13,Miinusring!B11))</f>
        <v>Mirtel Vinnal</v>
      </c>
      <c r="C6" s="107"/>
      <c r="D6" s="107"/>
      <c r="E6" s="47"/>
      <c r="F6" s="26"/>
      <c r="G6" s="51"/>
      <c r="H6" s="49"/>
      <c r="I6" s="50" t="str">
        <f>IF(Mängud!F186="","",Mängud!F186)</f>
        <v>3:2</v>
      </c>
      <c r="J6" s="48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26"/>
      <c r="B7" s="26"/>
      <c r="C7" s="26"/>
      <c r="D7" s="48">
        <v>330</v>
      </c>
      <c r="E7" s="128" t="str">
        <f>IF(Mängud!E131="","",Mängud!E131)</f>
        <v>Kristo Kerno</v>
      </c>
      <c r="F7" s="128"/>
      <c r="G7" s="128"/>
      <c r="H7" s="52"/>
      <c r="I7" s="26"/>
      <c r="J7" s="51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10">
        <v>-268</v>
      </c>
      <c r="B8" s="122" t="str">
        <f>IF(Miinusring!E16="","",IF(Miinusring!E16=Miinusring!B15,Miinusring!B17,Miinusring!B15))</f>
        <v>Kristo Kerno</v>
      </c>
      <c r="C8" s="122"/>
      <c r="D8" s="122"/>
      <c r="E8" s="49"/>
      <c r="F8" s="50" t="str">
        <f>IF(Mängud!F131="","",Mängud!F131)</f>
        <v>3:0</v>
      </c>
      <c r="G8" s="26"/>
      <c r="H8" s="26"/>
      <c r="I8" s="26"/>
      <c r="J8" s="51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51">
        <v>441</v>
      </c>
      <c r="K9" s="128" t="str">
        <f>IF(Mängud!E242="","",Mängud!E242)</f>
        <v>Ivar Kiik</v>
      </c>
      <c r="L9" s="128"/>
      <c r="M9" s="128"/>
      <c r="N9" s="26"/>
      <c r="O9" s="26"/>
      <c r="P9" s="26"/>
      <c r="Q9" s="26"/>
      <c r="R9" s="26"/>
      <c r="S9" s="26"/>
      <c r="T9" s="26"/>
    </row>
    <row r="10" spans="1:20" ht="12.75">
      <c r="A10" s="10">
        <v>-269</v>
      </c>
      <c r="B10" s="107" t="str">
        <f>IF(Miinusring!E20="","",IF(Miinusring!E20=Miinusring!B19,Miinusring!B21,Miinusring!B19))</f>
        <v>Larissa Lill</v>
      </c>
      <c r="C10" s="107"/>
      <c r="D10" s="107"/>
      <c r="E10" s="47"/>
      <c r="F10" s="26"/>
      <c r="G10" s="26"/>
      <c r="H10" s="26"/>
      <c r="I10" s="26"/>
      <c r="J10" s="51"/>
      <c r="K10" s="49"/>
      <c r="L10" s="50" t="str">
        <f>IF(Mängud!F242="","",Mängud!F242)</f>
        <v>3:1</v>
      </c>
      <c r="M10" s="48"/>
      <c r="N10" s="26"/>
      <c r="O10" s="26"/>
      <c r="P10" s="26"/>
      <c r="Q10" s="26"/>
      <c r="R10" s="26"/>
      <c r="S10" s="26"/>
      <c r="T10" s="26"/>
    </row>
    <row r="11" spans="1:20" ht="12.75">
      <c r="A11" s="26"/>
      <c r="B11" s="26"/>
      <c r="C11" s="26"/>
      <c r="D11" s="48">
        <v>331</v>
      </c>
      <c r="E11" s="128" t="str">
        <f>IF(Mängud!E132="","",Mängud!E132)</f>
        <v>Larissa Lill</v>
      </c>
      <c r="F11" s="128"/>
      <c r="G11" s="128"/>
      <c r="H11" s="26"/>
      <c r="I11" s="26"/>
      <c r="J11" s="51"/>
      <c r="K11" s="26"/>
      <c r="L11" s="26"/>
      <c r="M11" s="51"/>
      <c r="N11" s="26"/>
      <c r="O11" s="26"/>
      <c r="P11" s="26"/>
      <c r="Q11" s="26"/>
      <c r="R11" s="26"/>
      <c r="S11" s="26"/>
      <c r="T11" s="26"/>
    </row>
    <row r="12" spans="1:20" ht="12.75">
      <c r="A12" s="10">
        <v>-270</v>
      </c>
      <c r="B12" s="107" t="str">
        <f>IF(Miinusring!E24="","",IF(Miinusring!E24=Miinusring!B23,Miinusring!B25,Miinusring!B23))</f>
        <v>Bye Bye</v>
      </c>
      <c r="C12" s="107"/>
      <c r="D12" s="107"/>
      <c r="E12" s="53"/>
      <c r="F12" s="50" t="str">
        <f>IF(Mängud!F132="","",Mängud!F132)</f>
        <v>w.o.</v>
      </c>
      <c r="G12" s="48"/>
      <c r="H12" s="26"/>
      <c r="I12" s="26"/>
      <c r="J12" s="51"/>
      <c r="K12" s="26"/>
      <c r="L12" s="26"/>
      <c r="M12" s="51"/>
      <c r="N12" s="26"/>
      <c r="O12" s="26"/>
      <c r="P12" s="26"/>
      <c r="Q12" s="26"/>
      <c r="R12" s="26"/>
      <c r="S12" s="26"/>
      <c r="T12" s="26"/>
    </row>
    <row r="13" spans="1:20" ht="12.75">
      <c r="A13" s="26"/>
      <c r="B13" s="26"/>
      <c r="C13" s="26"/>
      <c r="D13" s="26"/>
      <c r="E13" s="26"/>
      <c r="F13" s="26"/>
      <c r="G13" s="51">
        <v>386</v>
      </c>
      <c r="H13" s="129" t="str">
        <f>IF(Mängud!E187="","",Mängud!E187)</f>
        <v>Ivar Kiik</v>
      </c>
      <c r="I13" s="129"/>
      <c r="J13" s="129"/>
      <c r="K13" s="26"/>
      <c r="L13" s="26"/>
      <c r="M13" s="51"/>
      <c r="N13" s="26"/>
      <c r="O13" s="26"/>
      <c r="P13" s="26"/>
      <c r="Q13" s="26"/>
      <c r="R13" s="26"/>
      <c r="S13" s="26"/>
      <c r="T13" s="26"/>
    </row>
    <row r="14" spans="1:20" ht="12.75">
      <c r="A14" s="10">
        <v>-271</v>
      </c>
      <c r="B14" s="127" t="str">
        <f>IF(Miinusring!E28="","",IF(Miinusring!E28=Miinusring!B27,Miinusring!B29,Miinusring!B27))</f>
        <v>Bye Bye</v>
      </c>
      <c r="C14" s="127"/>
      <c r="D14" s="127"/>
      <c r="E14" s="26"/>
      <c r="F14" s="26"/>
      <c r="G14" s="51"/>
      <c r="H14" s="49"/>
      <c r="I14" s="50" t="str">
        <f>IF(Mängud!F187="","",Mängud!F187)</f>
        <v>3:0</v>
      </c>
      <c r="J14" s="54"/>
      <c r="K14" s="47"/>
      <c r="L14" s="26"/>
      <c r="M14" s="51"/>
      <c r="N14" s="26"/>
      <c r="O14" s="26"/>
      <c r="P14" s="26"/>
      <c r="Q14" s="26"/>
      <c r="R14" s="26"/>
      <c r="S14" s="26"/>
      <c r="T14" s="26"/>
    </row>
    <row r="15" spans="1:20" ht="12.75">
      <c r="A15" s="26"/>
      <c r="B15" s="26"/>
      <c r="C15" s="26"/>
      <c r="D15" s="48">
        <v>332</v>
      </c>
      <c r="E15" s="129" t="str">
        <f>IF(Mängud!E133="","",Mängud!E133)</f>
        <v>Ivar Kiik</v>
      </c>
      <c r="F15" s="129"/>
      <c r="G15" s="129"/>
      <c r="H15" s="26"/>
      <c r="I15" s="26"/>
      <c r="J15" s="26"/>
      <c r="K15" s="26"/>
      <c r="L15" s="26"/>
      <c r="M15" s="51"/>
      <c r="N15" s="26"/>
      <c r="O15" s="26"/>
      <c r="P15" s="26"/>
      <c r="Q15" s="26"/>
      <c r="R15" s="26"/>
      <c r="S15" s="26"/>
      <c r="T15" s="26"/>
    </row>
    <row r="16" spans="1:20" ht="12.75">
      <c r="A16" s="10">
        <v>-272</v>
      </c>
      <c r="B16" s="126" t="str">
        <f>IF(Miinusring!E32="","",IF(Miinusring!E32=Miinusring!B31,Miinusring!B33,Miinusring!B31))</f>
        <v>Ivar Kiik</v>
      </c>
      <c r="C16" s="126"/>
      <c r="D16" s="126"/>
      <c r="E16" s="49"/>
      <c r="F16" s="50" t="str">
        <f>IF(Mängud!F133="","",Mängud!F133)</f>
        <v>w.o.</v>
      </c>
      <c r="G16" s="54"/>
      <c r="H16" s="47"/>
      <c r="I16" s="26"/>
      <c r="J16" s="26"/>
      <c r="K16" s="26"/>
      <c r="L16" s="26"/>
      <c r="M16" s="51"/>
      <c r="N16" s="26"/>
      <c r="O16" s="26"/>
      <c r="P16" s="26"/>
      <c r="Q16" s="26"/>
      <c r="R16" s="26"/>
      <c r="S16" s="26"/>
      <c r="T16" s="26"/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1">
        <v>493</v>
      </c>
      <c r="N17" s="128" t="str">
        <f>IF(Mängud!E294="","",Mängud!E294)</f>
        <v>Ivar Kiik</v>
      </c>
      <c r="O17" s="128"/>
      <c r="P17" s="128"/>
      <c r="Q17" s="26"/>
      <c r="R17" s="26"/>
      <c r="S17" s="26"/>
      <c r="T17" s="26"/>
    </row>
    <row r="18" spans="1:20" ht="12.75">
      <c r="A18" s="10">
        <v>-273</v>
      </c>
      <c r="B18" s="127" t="str">
        <f>IF(Miinusring!E36="","",IF(Miinusring!E36=Miinusring!B35,Miinusring!B37,Miinusring!B35))</f>
        <v>Aleks Vaarpu</v>
      </c>
      <c r="C18" s="127"/>
      <c r="D18" s="127"/>
      <c r="E18" s="26"/>
      <c r="F18" s="26"/>
      <c r="G18" s="26"/>
      <c r="H18" s="26"/>
      <c r="I18" s="26"/>
      <c r="J18" s="26"/>
      <c r="K18" s="26"/>
      <c r="L18" s="26"/>
      <c r="M18" s="51"/>
      <c r="N18" s="49"/>
      <c r="O18" s="50" t="str">
        <f>IF(Mängud!F294="","",Mängud!F294)</f>
        <v>3:2</v>
      </c>
      <c r="P18" s="48"/>
      <c r="Q18" s="26"/>
      <c r="R18" s="26"/>
      <c r="S18" s="26"/>
      <c r="T18" s="26"/>
    </row>
    <row r="19" spans="1:20" ht="12.75">
      <c r="A19" s="26"/>
      <c r="B19" s="26"/>
      <c r="C19" s="26"/>
      <c r="D19" s="48">
        <v>333</v>
      </c>
      <c r="E19" s="128" t="str">
        <f>IF(Mängud!E134="","",Mängud!E134)</f>
        <v>Aleks Vaarpu</v>
      </c>
      <c r="F19" s="128"/>
      <c r="G19" s="128"/>
      <c r="H19" s="26"/>
      <c r="I19" s="26"/>
      <c r="J19" s="26"/>
      <c r="K19" s="26"/>
      <c r="L19" s="26"/>
      <c r="M19" s="51"/>
      <c r="N19" s="26"/>
      <c r="O19" s="26"/>
      <c r="P19" s="51"/>
      <c r="Q19" s="26"/>
      <c r="R19" s="26"/>
      <c r="S19" s="26"/>
      <c r="T19" s="26"/>
    </row>
    <row r="20" spans="1:20" ht="12.75">
      <c r="A20" s="10">
        <v>-274</v>
      </c>
      <c r="B20" s="126" t="str">
        <f>IF(Miinusring!E40="","",IF(Miinusring!E40=Miinusring!B39,Miinusring!B41,Miinusring!B39))</f>
        <v>Bye Bye</v>
      </c>
      <c r="C20" s="126"/>
      <c r="D20" s="126"/>
      <c r="E20" s="49"/>
      <c r="F20" s="50" t="str">
        <f>IF(Mängud!F134="","",Mängud!F134)</f>
        <v>w.o.</v>
      </c>
      <c r="G20" s="48"/>
      <c r="H20" s="26"/>
      <c r="I20" s="26"/>
      <c r="J20" s="26"/>
      <c r="K20" s="26"/>
      <c r="L20" s="26"/>
      <c r="M20" s="51"/>
      <c r="N20" s="26"/>
      <c r="O20" s="26"/>
      <c r="P20" s="51"/>
      <c r="Q20" s="26"/>
      <c r="R20" s="26"/>
      <c r="S20" s="26"/>
      <c r="T20" s="26"/>
    </row>
    <row r="21" spans="1:20" ht="12.75">
      <c r="A21" s="26"/>
      <c r="B21" s="26"/>
      <c r="C21" s="26"/>
      <c r="D21" s="26"/>
      <c r="E21" s="26"/>
      <c r="F21" s="26"/>
      <c r="G21" s="51">
        <v>387</v>
      </c>
      <c r="H21" s="128" t="str">
        <f>IF(Mängud!E188="","",Mängud!E188)</f>
        <v>Aleks Vaarpu</v>
      </c>
      <c r="I21" s="128"/>
      <c r="J21" s="128"/>
      <c r="K21" s="26"/>
      <c r="L21" s="26"/>
      <c r="M21" s="51"/>
      <c r="N21" s="26"/>
      <c r="O21" s="26"/>
      <c r="P21" s="51"/>
      <c r="Q21" s="26"/>
      <c r="R21" s="26"/>
      <c r="S21" s="26"/>
      <c r="T21" s="26"/>
    </row>
    <row r="22" spans="1:20" ht="12.75">
      <c r="A22" s="10">
        <v>-275</v>
      </c>
      <c r="B22" s="127" t="str">
        <f>IF(Miinusring!E44="","",IF(Miinusring!E44=Miinusring!B43,Miinusring!B45,Miinusring!B43))</f>
        <v>Bye Bye</v>
      </c>
      <c r="C22" s="127"/>
      <c r="D22" s="127"/>
      <c r="E22" s="47"/>
      <c r="F22" s="26"/>
      <c r="G22" s="51"/>
      <c r="H22" s="49"/>
      <c r="I22" s="50" t="str">
        <f>IF(Mängud!F188="","",Mängud!F188)</f>
        <v>3:0</v>
      </c>
      <c r="J22" s="48"/>
      <c r="K22" s="26"/>
      <c r="L22" s="26"/>
      <c r="M22" s="51"/>
      <c r="N22" s="26"/>
      <c r="O22" s="26"/>
      <c r="P22" s="51"/>
      <c r="Q22" s="26"/>
      <c r="R22" s="26"/>
      <c r="S22" s="26"/>
      <c r="T22" s="26"/>
    </row>
    <row r="23" spans="1:20" ht="12.75">
      <c r="A23" s="26"/>
      <c r="B23" s="26"/>
      <c r="C23" s="26"/>
      <c r="D23" s="48">
        <v>334</v>
      </c>
      <c r="E23" s="128" t="str">
        <f>IF(Mängud!E135="","",Mängud!E135)</f>
        <v>Taivo Koitla</v>
      </c>
      <c r="F23" s="128"/>
      <c r="G23" s="128"/>
      <c r="H23" s="52"/>
      <c r="I23" s="26"/>
      <c r="J23" s="51"/>
      <c r="K23" s="26"/>
      <c r="L23" s="26"/>
      <c r="M23" s="51"/>
      <c r="N23" s="26"/>
      <c r="O23" s="26"/>
      <c r="P23" s="51"/>
      <c r="Q23" s="26"/>
      <c r="R23" s="26"/>
      <c r="S23" s="26"/>
      <c r="T23" s="26"/>
    </row>
    <row r="24" spans="1:20" ht="12.75">
      <c r="A24" s="10">
        <v>-276</v>
      </c>
      <c r="B24" s="126" t="str">
        <f>IF(Miinusring!E48="","",IF(Miinusring!E48=Miinusring!B47,Miinusring!B49,Miinusring!B47))</f>
        <v>Taivo Koitla</v>
      </c>
      <c r="C24" s="126"/>
      <c r="D24" s="126"/>
      <c r="E24" s="49"/>
      <c r="F24" s="50" t="str">
        <f>IF(Mängud!F135="","",Mängud!F135)</f>
        <v>w.o.</v>
      </c>
      <c r="G24" s="54"/>
      <c r="H24" s="47"/>
      <c r="I24" s="26"/>
      <c r="J24" s="51"/>
      <c r="K24" s="26"/>
      <c r="L24" s="26"/>
      <c r="M24" s="51"/>
      <c r="N24" s="26"/>
      <c r="O24" s="26"/>
      <c r="P24" s="51"/>
      <c r="Q24" s="26"/>
      <c r="R24" s="26"/>
      <c r="S24" s="26"/>
      <c r="T24" s="26"/>
    </row>
    <row r="25" spans="1:20" ht="12.75">
      <c r="A25" s="26"/>
      <c r="B25" s="26"/>
      <c r="C25" s="26"/>
      <c r="D25" s="26"/>
      <c r="E25" s="26"/>
      <c r="F25" s="26"/>
      <c r="G25" s="26"/>
      <c r="H25" s="26"/>
      <c r="I25" s="26"/>
      <c r="J25" s="51">
        <v>442</v>
      </c>
      <c r="K25" s="128" t="str">
        <f>IF(Mängud!E243="","",Mängud!E243)</f>
        <v>Aleks Vaarpu</v>
      </c>
      <c r="L25" s="128"/>
      <c r="M25" s="128"/>
      <c r="N25" s="52"/>
      <c r="O25" s="26"/>
      <c r="P25" s="51"/>
      <c r="Q25" s="26"/>
      <c r="R25" s="26"/>
      <c r="S25" s="26"/>
      <c r="T25" s="26"/>
    </row>
    <row r="26" spans="1:20" ht="12.75">
      <c r="A26" s="10">
        <v>-277</v>
      </c>
      <c r="B26" s="127" t="str">
        <f>IF(Miinusring!E52="","",IF(Miinusring!E52=Miinusring!B51,Miinusring!B53,Miinusring!B51))</f>
        <v>Siim Esko</v>
      </c>
      <c r="C26" s="127"/>
      <c r="D26" s="127"/>
      <c r="E26" s="26"/>
      <c r="F26" s="26"/>
      <c r="G26" s="26"/>
      <c r="H26" s="26"/>
      <c r="I26" s="26"/>
      <c r="J26" s="51"/>
      <c r="K26" s="49"/>
      <c r="L26" s="50" t="str">
        <f>IF(Mängud!F243="","",Mängud!F243)</f>
        <v>3:2</v>
      </c>
      <c r="M26" s="54"/>
      <c r="N26" s="47"/>
      <c r="O26" s="26"/>
      <c r="P26" s="51"/>
      <c r="Q26" s="26"/>
      <c r="R26" s="26"/>
      <c r="S26" s="26"/>
      <c r="T26" s="26"/>
    </row>
    <row r="27" spans="1:20" ht="12.75">
      <c r="A27" s="26"/>
      <c r="B27" s="26"/>
      <c r="C27" s="26"/>
      <c r="D27" s="48">
        <v>335</v>
      </c>
      <c r="E27" s="128" t="str">
        <f>IF(Mängud!E136="","",Mängud!E136)</f>
        <v>Siim Esko</v>
      </c>
      <c r="F27" s="128"/>
      <c r="G27" s="128"/>
      <c r="H27" s="26"/>
      <c r="I27" s="26"/>
      <c r="J27" s="51"/>
      <c r="K27" s="26"/>
      <c r="L27" s="26"/>
      <c r="M27" s="26"/>
      <c r="N27" s="26"/>
      <c r="O27" s="26"/>
      <c r="P27" s="51"/>
      <c r="Q27" s="26"/>
      <c r="R27" s="26"/>
      <c r="S27" s="26"/>
      <c r="T27" s="26"/>
    </row>
    <row r="28" spans="1:20" ht="12.75">
      <c r="A28" s="10">
        <v>-278</v>
      </c>
      <c r="B28" s="126" t="str">
        <f>IF(Miinusring!E56="","",IF(Miinusring!E56=Miinusring!B55,Miinusring!B57,Miinusring!B55))</f>
        <v>Bye Bye</v>
      </c>
      <c r="C28" s="126"/>
      <c r="D28" s="126"/>
      <c r="E28" s="49"/>
      <c r="F28" s="50" t="str">
        <f>IF(Mängud!F136="","",Mängud!F136)</f>
        <v>w.o.</v>
      </c>
      <c r="G28" s="48"/>
      <c r="H28" s="26"/>
      <c r="I28" s="26"/>
      <c r="J28" s="51"/>
      <c r="K28" s="26"/>
      <c r="L28" s="26"/>
      <c r="M28" s="26"/>
      <c r="N28" s="26"/>
      <c r="O28" s="26"/>
      <c r="P28" s="51"/>
      <c r="Q28" s="26"/>
      <c r="R28" s="26"/>
      <c r="S28" s="26"/>
      <c r="T28" s="26"/>
    </row>
    <row r="29" spans="1:20" ht="12.75">
      <c r="A29" s="26"/>
      <c r="B29" s="26"/>
      <c r="C29" s="26"/>
      <c r="D29" s="26"/>
      <c r="E29" s="26"/>
      <c r="F29" s="26"/>
      <c r="G29" s="51">
        <v>388</v>
      </c>
      <c r="H29" s="129" t="str">
        <f>IF(Mängud!E189="","",Mängud!E189)</f>
        <v>Siim Esko</v>
      </c>
      <c r="I29" s="129"/>
      <c r="J29" s="129"/>
      <c r="K29" s="26"/>
      <c r="L29" s="26"/>
      <c r="M29" s="26"/>
      <c r="N29" s="26"/>
      <c r="O29" s="26"/>
      <c r="P29" s="51"/>
      <c r="Q29" s="26"/>
      <c r="R29" s="26"/>
      <c r="S29" s="26"/>
      <c r="T29" s="26"/>
    </row>
    <row r="30" spans="1:20" ht="12.75">
      <c r="A30" s="10">
        <v>-279</v>
      </c>
      <c r="B30" s="127" t="str">
        <f>IF(Miinusring!E60="","",IF(Miinusring!E60=Miinusring!B59,Miinusring!B61,Miinusring!B59))</f>
        <v>Bye Bye</v>
      </c>
      <c r="C30" s="127"/>
      <c r="D30" s="127"/>
      <c r="E30" s="47"/>
      <c r="F30" s="26"/>
      <c r="G30" s="51"/>
      <c r="H30" s="49"/>
      <c r="I30" s="50" t="str">
        <f>IF(Mängud!F189="","",Mängud!F189)</f>
        <v>3:2</v>
      </c>
      <c r="J30" s="54"/>
      <c r="K30" s="47"/>
      <c r="L30" s="26"/>
      <c r="M30" s="26"/>
      <c r="N30" s="26"/>
      <c r="O30" s="26"/>
      <c r="P30" s="51"/>
      <c r="Q30" s="26"/>
      <c r="R30" s="26"/>
      <c r="S30" s="26"/>
      <c r="T30" s="26"/>
    </row>
    <row r="31" spans="1:20" ht="12.75">
      <c r="A31" s="26"/>
      <c r="B31" s="26"/>
      <c r="C31" s="26"/>
      <c r="D31" s="48">
        <v>336</v>
      </c>
      <c r="E31" s="128" t="str">
        <f>IF(Mängud!E137="","",Mängud!E137)</f>
        <v>Urmas Vender</v>
      </c>
      <c r="F31" s="128"/>
      <c r="G31" s="128"/>
      <c r="H31" s="52"/>
      <c r="I31" s="26"/>
      <c r="J31" s="26"/>
      <c r="K31" s="26"/>
      <c r="L31" s="26"/>
      <c r="M31" s="26"/>
      <c r="N31" s="26"/>
      <c r="O31" s="26"/>
      <c r="P31" s="51"/>
      <c r="Q31" s="26"/>
      <c r="R31" s="26"/>
      <c r="S31" s="26"/>
      <c r="T31" s="26"/>
    </row>
    <row r="32" spans="1:20" ht="12.75">
      <c r="A32" s="10">
        <v>-280</v>
      </c>
      <c r="B32" s="126" t="str">
        <f>IF(Miinusring!E64="","",IF(Miinusring!E64=Miinusring!B63,Miinusring!B65,Miinusring!B63))</f>
        <v>Urmas Vender</v>
      </c>
      <c r="C32" s="126"/>
      <c r="D32" s="126"/>
      <c r="E32" s="49"/>
      <c r="F32" s="50" t="str">
        <f>IF(Mängud!F137="","",Mängud!F137)</f>
        <v>w.o.</v>
      </c>
      <c r="G32" s="54"/>
      <c r="H32" s="47"/>
      <c r="I32" s="26"/>
      <c r="J32" s="26"/>
      <c r="K32" s="26"/>
      <c r="L32" s="26"/>
      <c r="M32" s="26"/>
      <c r="N32" s="26"/>
      <c r="O32" s="26"/>
      <c r="P32" s="51"/>
      <c r="Q32" s="26"/>
      <c r="R32" s="26"/>
      <c r="S32" s="26"/>
      <c r="T32" s="26"/>
    </row>
    <row r="33" spans="1:20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51">
        <v>535</v>
      </c>
      <c r="Q33" s="128" t="str">
        <f>IF(Mängud!E336="","",Mängud!E336)</f>
        <v>Anna maria Hanson</v>
      </c>
      <c r="R33" s="128"/>
      <c r="S33" s="128"/>
      <c r="T33" s="10" t="s">
        <v>91</v>
      </c>
    </row>
    <row r="34" spans="1:20" ht="12.75">
      <c r="A34" s="10">
        <v>-281</v>
      </c>
      <c r="B34" s="127" t="str">
        <f>IF(Miinusring!E68="","",IF(Miinusring!E68=Miinusring!B67,Miinusring!B69,Miinusring!B67))</f>
        <v>Kestutis Aleknavicius</v>
      </c>
      <c r="C34" s="127"/>
      <c r="D34" s="1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51"/>
      <c r="Q34" s="49"/>
      <c r="R34" s="50" t="str">
        <f>IF(Mängud!F336="","",Mängud!F336)</f>
        <v>3:1</v>
      </c>
      <c r="S34" s="54"/>
      <c r="T34" s="47"/>
    </row>
    <row r="35" spans="1:20" ht="12.75">
      <c r="A35" s="26"/>
      <c r="B35" s="26"/>
      <c r="C35" s="26"/>
      <c r="D35" s="48">
        <v>337</v>
      </c>
      <c r="E35" s="128" t="str">
        <f>IF(Mängud!E138="","",Mängud!E138)</f>
        <v>Kestutis Aleknavicius</v>
      </c>
      <c r="F35" s="128"/>
      <c r="G35" s="128"/>
      <c r="H35" s="26"/>
      <c r="I35" s="26"/>
      <c r="J35" s="26"/>
      <c r="K35" s="26"/>
      <c r="L35" s="26"/>
      <c r="M35" s="26"/>
      <c r="N35" s="26"/>
      <c r="O35" s="26"/>
      <c r="P35" s="51"/>
      <c r="Q35" s="26"/>
      <c r="R35" s="26"/>
      <c r="S35" s="26"/>
      <c r="T35" s="47"/>
    </row>
    <row r="36" spans="1:20" ht="12.75">
      <c r="A36" s="10">
        <v>-282</v>
      </c>
      <c r="B36" s="126" t="str">
        <f>IF(Miinusring!E72="","",IF(Miinusring!E72=Miinusring!B71,Miinusring!B73,Miinusring!B71))</f>
        <v>Bye Bye</v>
      </c>
      <c r="C36" s="126"/>
      <c r="D36" s="126"/>
      <c r="E36" s="49"/>
      <c r="F36" s="50" t="str">
        <f>IF(Mängud!F138="","",Mängud!F138)</f>
        <v>w.o.</v>
      </c>
      <c r="G36" s="48"/>
      <c r="H36" s="26"/>
      <c r="I36" s="26"/>
      <c r="J36" s="26"/>
      <c r="K36" s="26"/>
      <c r="L36" s="26"/>
      <c r="M36" s="26"/>
      <c r="N36" s="26"/>
      <c r="O36" s="26"/>
      <c r="P36" s="51"/>
      <c r="Q36" s="26"/>
      <c r="R36" s="26"/>
      <c r="S36" s="26"/>
      <c r="T36" s="26"/>
    </row>
    <row r="37" spans="1:20" ht="12.75">
      <c r="A37" s="26"/>
      <c r="B37" s="26"/>
      <c r="C37" s="26"/>
      <c r="D37" s="26"/>
      <c r="E37" s="26"/>
      <c r="F37" s="26"/>
      <c r="G37" s="51">
        <v>389</v>
      </c>
      <c r="H37" s="128" t="str">
        <f>IF(Mängud!E190="","",Mängud!E190)</f>
        <v>Kestutis Aleknavicius</v>
      </c>
      <c r="I37" s="128"/>
      <c r="J37" s="128"/>
      <c r="K37" s="26"/>
      <c r="L37" s="26"/>
      <c r="M37" s="26"/>
      <c r="N37" s="26"/>
      <c r="O37" s="26"/>
      <c r="P37" s="51"/>
      <c r="Q37" s="26"/>
      <c r="R37" s="26"/>
      <c r="S37" s="26"/>
      <c r="T37" s="26"/>
    </row>
    <row r="38" spans="1:20" ht="12.75">
      <c r="A38" s="10">
        <v>-283</v>
      </c>
      <c r="B38" s="127" t="str">
        <f>IF(Miinusring!E76="","",IF(Miinusring!E76=Miinusring!B75,Miinusring!B77,Miinusring!B75))</f>
        <v>Bye Bye</v>
      </c>
      <c r="C38" s="127"/>
      <c r="D38" s="127"/>
      <c r="E38" s="26"/>
      <c r="F38" s="26"/>
      <c r="G38" s="51"/>
      <c r="H38" s="49"/>
      <c r="I38" s="50" t="str">
        <f>IF(Mängud!F190="","",Mängud!F190)</f>
        <v>3:1</v>
      </c>
      <c r="J38" s="48"/>
      <c r="K38" s="26"/>
      <c r="L38" s="26"/>
      <c r="M38" s="26"/>
      <c r="N38" s="26"/>
      <c r="O38" s="26"/>
      <c r="P38" s="51"/>
      <c r="Q38" s="26"/>
      <c r="R38" s="26"/>
      <c r="S38" s="26"/>
      <c r="T38" s="26"/>
    </row>
    <row r="39" spans="1:20" ht="12.75">
      <c r="A39" s="26"/>
      <c r="B39" s="26"/>
      <c r="C39" s="26"/>
      <c r="D39" s="48">
        <v>338</v>
      </c>
      <c r="E39" s="128" t="str">
        <f>IF(Mängud!E139="","",Mängud!E139)</f>
        <v>Rene Vinnal</v>
      </c>
      <c r="F39" s="128"/>
      <c r="G39" s="128"/>
      <c r="H39" s="52"/>
      <c r="I39" s="26"/>
      <c r="J39" s="51"/>
      <c r="K39" s="26"/>
      <c r="L39" s="26"/>
      <c r="M39" s="26"/>
      <c r="N39" s="26"/>
      <c r="O39" s="26"/>
      <c r="P39" s="51"/>
      <c r="Q39" s="26"/>
      <c r="R39" s="26"/>
      <c r="S39" s="26"/>
      <c r="T39" s="26"/>
    </row>
    <row r="40" spans="1:20" ht="12.75">
      <c r="A40" s="10">
        <v>-284</v>
      </c>
      <c r="B40" s="126" t="str">
        <f>IF(Miinusring!E80="","",IF(Miinusring!E80=Miinusring!B79,Miinusring!B81,Miinusring!B79))</f>
        <v>Rene Vinnal</v>
      </c>
      <c r="C40" s="126"/>
      <c r="D40" s="126"/>
      <c r="E40" s="49"/>
      <c r="F40" s="50" t="str">
        <f>IF(Mängud!F139="","",Mängud!F139)</f>
        <v>w.o.</v>
      </c>
      <c r="G40" s="54"/>
      <c r="H40" s="47"/>
      <c r="I40" s="26"/>
      <c r="J40" s="51"/>
      <c r="K40" s="26"/>
      <c r="L40" s="26"/>
      <c r="M40" s="26"/>
      <c r="N40" s="26"/>
      <c r="O40" s="26"/>
      <c r="P40" s="51"/>
      <c r="Q40" s="26"/>
      <c r="R40" s="26"/>
      <c r="S40" s="26"/>
      <c r="T40" s="26"/>
    </row>
    <row r="41" spans="1:20" ht="12.75">
      <c r="A41" s="26"/>
      <c r="B41" s="26"/>
      <c r="C41" s="26"/>
      <c r="D41" s="26"/>
      <c r="E41" s="26"/>
      <c r="F41" s="26"/>
      <c r="G41" s="26"/>
      <c r="H41" s="26"/>
      <c r="I41" s="26"/>
      <c r="J41" s="51">
        <v>443</v>
      </c>
      <c r="K41" s="128" t="str">
        <f>IF(Mängud!E244="","",Mängud!E244)</f>
        <v>Kestutis Aleknavicius</v>
      </c>
      <c r="L41" s="128"/>
      <c r="M41" s="128"/>
      <c r="N41" s="26"/>
      <c r="O41" s="26"/>
      <c r="P41" s="51"/>
      <c r="Q41" s="26"/>
      <c r="R41" s="26"/>
      <c r="S41" s="26"/>
      <c r="T41" s="26"/>
    </row>
    <row r="42" spans="1:20" ht="12.75">
      <c r="A42" s="10">
        <v>-285</v>
      </c>
      <c r="B42" s="127" t="str">
        <f>IF(Miinusring!E85="","",IF(Miinusring!E85=Miinusring!B84,Miinusring!B86,Miinusring!B84))</f>
        <v>Raul Taevas</v>
      </c>
      <c r="C42" s="127"/>
      <c r="D42" s="127"/>
      <c r="E42" s="26"/>
      <c r="F42" s="26"/>
      <c r="G42" s="26"/>
      <c r="H42" s="26"/>
      <c r="I42" s="26"/>
      <c r="J42" s="51"/>
      <c r="K42" s="49"/>
      <c r="L42" s="50" t="str">
        <f>IF(Mängud!F244="","",Mängud!F244)</f>
        <v>3:0</v>
      </c>
      <c r="M42" s="48"/>
      <c r="N42" s="26"/>
      <c r="O42" s="26"/>
      <c r="P42" s="51"/>
      <c r="Q42" s="26"/>
      <c r="R42" s="26"/>
      <c r="S42" s="26"/>
      <c r="T42" s="26"/>
    </row>
    <row r="43" spans="1:20" ht="12.75">
      <c r="A43" s="26"/>
      <c r="B43" s="26"/>
      <c r="C43" s="26"/>
      <c r="D43" s="48">
        <v>339</v>
      </c>
      <c r="E43" s="128" t="str">
        <f>IF(Mängud!E140="","",Mängud!E140)</f>
        <v>Raul Taevas</v>
      </c>
      <c r="F43" s="128"/>
      <c r="G43" s="128"/>
      <c r="H43" s="26"/>
      <c r="I43" s="26"/>
      <c r="J43" s="51"/>
      <c r="K43" s="26"/>
      <c r="L43" s="26"/>
      <c r="M43" s="51"/>
      <c r="N43" s="26"/>
      <c r="O43" s="26"/>
      <c r="P43" s="51"/>
      <c r="Q43" s="26"/>
      <c r="R43" s="26"/>
      <c r="S43" s="26"/>
      <c r="T43" s="26"/>
    </row>
    <row r="44" spans="1:20" ht="12.75">
      <c r="A44" s="10">
        <v>-286</v>
      </c>
      <c r="B44" s="126" t="str">
        <f>IF(Miinusring!E89="","",IF(Miinusring!E89=Miinusring!B88,Miinusring!B90,Miinusring!B88))</f>
        <v>Bye Bye</v>
      </c>
      <c r="C44" s="126"/>
      <c r="D44" s="126"/>
      <c r="E44" s="49"/>
      <c r="F44" s="50" t="str">
        <f>IF(Mängud!F140="","",Mängud!F140)</f>
        <v>w.o.</v>
      </c>
      <c r="G44" s="48"/>
      <c r="H44" s="26"/>
      <c r="I44" s="26"/>
      <c r="J44" s="51"/>
      <c r="K44" s="26"/>
      <c r="L44" s="26"/>
      <c r="M44" s="51"/>
      <c r="N44" s="26"/>
      <c r="O44" s="26"/>
      <c r="P44" s="51"/>
      <c r="Q44" s="26"/>
      <c r="R44" s="26"/>
      <c r="S44" s="26"/>
      <c r="T44" s="26"/>
    </row>
    <row r="45" spans="1:20" ht="12.75">
      <c r="A45" s="26"/>
      <c r="B45" s="26"/>
      <c r="C45" s="26"/>
      <c r="D45" s="26"/>
      <c r="E45" s="26"/>
      <c r="F45" s="26"/>
      <c r="G45" s="51">
        <v>390</v>
      </c>
      <c r="H45" s="128" t="str">
        <f>IF(Mängud!E191="","",Mängud!E191)</f>
        <v>Heiki Hansar</v>
      </c>
      <c r="I45" s="128"/>
      <c r="J45" s="128"/>
      <c r="K45" s="52"/>
      <c r="L45" s="26"/>
      <c r="M45" s="51"/>
      <c r="N45" s="26"/>
      <c r="O45" s="26"/>
      <c r="P45" s="51"/>
      <c r="Q45" s="26"/>
      <c r="R45" s="26"/>
      <c r="S45" s="26"/>
      <c r="T45" s="26"/>
    </row>
    <row r="46" spans="1:20" ht="12.75">
      <c r="A46" s="10">
        <v>-287</v>
      </c>
      <c r="B46" s="127" t="str">
        <f>IF(Miinusring!E93="","",IF(Miinusring!E93=Miinusring!B92,Miinusring!B94,Miinusring!B92))</f>
        <v>Bye Bye</v>
      </c>
      <c r="C46" s="127"/>
      <c r="D46" s="127"/>
      <c r="E46" s="26"/>
      <c r="F46" s="26"/>
      <c r="G46" s="51"/>
      <c r="H46" s="49"/>
      <c r="I46" s="50" t="str">
        <f>IF(Mängud!F191="","",Mängud!F191)</f>
        <v>3:2</v>
      </c>
      <c r="J46" s="54"/>
      <c r="K46" s="47"/>
      <c r="L46" s="26"/>
      <c r="M46" s="51"/>
      <c r="N46" s="26"/>
      <c r="O46" s="26"/>
      <c r="P46" s="51"/>
      <c r="Q46" s="26"/>
      <c r="R46" s="26"/>
      <c r="S46" s="26"/>
      <c r="T46" s="26"/>
    </row>
    <row r="47" spans="1:20" ht="12.75">
      <c r="A47" s="26"/>
      <c r="B47" s="26"/>
      <c r="C47" s="26"/>
      <c r="D47" s="48">
        <v>340</v>
      </c>
      <c r="E47" s="128" t="str">
        <f>IF(Mängud!E141="","",Mängud!E141)</f>
        <v>Heiki Hansar</v>
      </c>
      <c r="F47" s="128"/>
      <c r="G47" s="128"/>
      <c r="H47" s="52"/>
      <c r="I47" s="26"/>
      <c r="J47" s="26"/>
      <c r="K47" s="26"/>
      <c r="L47" s="26"/>
      <c r="M47" s="51"/>
      <c r="N47" s="26"/>
      <c r="O47" s="26"/>
      <c r="P47" s="51"/>
      <c r="Q47" s="26"/>
      <c r="R47" s="26"/>
      <c r="S47" s="26"/>
      <c r="T47" s="26"/>
    </row>
    <row r="48" spans="1:20" ht="12.75">
      <c r="A48" s="10">
        <v>-288</v>
      </c>
      <c r="B48" s="126" t="str">
        <f>IF(Miinusring!E97="","",IF(Miinusring!E97=Miinusring!B96,Miinusring!B98,Miinusring!B96))</f>
        <v>Heiki Hansar</v>
      </c>
      <c r="C48" s="126"/>
      <c r="D48" s="126"/>
      <c r="E48" s="49"/>
      <c r="F48" s="50" t="str">
        <f>IF(Mängud!F141="","",Mängud!F141)</f>
        <v>w.o.</v>
      </c>
      <c r="G48" s="54"/>
      <c r="H48" s="47"/>
      <c r="I48" s="26"/>
      <c r="J48" s="26"/>
      <c r="K48" s="26"/>
      <c r="L48" s="26"/>
      <c r="M48" s="51"/>
      <c r="N48" s="26"/>
      <c r="O48" s="26"/>
      <c r="P48" s="51"/>
      <c r="Q48" s="26"/>
      <c r="R48" s="26"/>
      <c r="S48" s="26"/>
      <c r="T48" s="26"/>
    </row>
    <row r="49" spans="1:20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51">
        <v>494</v>
      </c>
      <c r="N49" s="129" t="str">
        <f>IF(Mängud!E295="","",Mängud!E295)</f>
        <v>Anna maria Hanson</v>
      </c>
      <c r="O49" s="129"/>
      <c r="P49" s="129"/>
      <c r="Q49" s="26"/>
      <c r="R49" s="26"/>
      <c r="S49" s="26"/>
      <c r="T49" s="26"/>
    </row>
    <row r="50" spans="1:20" ht="12.75">
      <c r="A50" s="10">
        <v>-289</v>
      </c>
      <c r="B50" s="127" t="str">
        <f>IF(Miinusring!E101="","",IF(Miinusring!E101=Miinusring!B100,Miinusring!B102,Miinusring!B100))</f>
        <v>Johann Ollmann</v>
      </c>
      <c r="C50" s="127"/>
      <c r="D50" s="127"/>
      <c r="E50" s="26"/>
      <c r="F50" s="26"/>
      <c r="G50" s="26"/>
      <c r="H50" s="26"/>
      <c r="I50" s="26"/>
      <c r="J50" s="26"/>
      <c r="K50" s="26"/>
      <c r="L50" s="26"/>
      <c r="M50" s="51"/>
      <c r="N50" s="49"/>
      <c r="O50" s="50" t="str">
        <f>IF(Mängud!F295="","",Mängud!F295)</f>
        <v>3:0</v>
      </c>
      <c r="P50" s="26"/>
      <c r="Q50" s="26"/>
      <c r="R50" s="26"/>
      <c r="S50" s="26"/>
      <c r="T50" s="26"/>
    </row>
    <row r="51" spans="1:20" ht="12.75">
      <c r="A51" s="26"/>
      <c r="B51" s="26"/>
      <c r="C51" s="26"/>
      <c r="D51" s="48">
        <v>341</v>
      </c>
      <c r="E51" s="128" t="str">
        <f>IF(Mängud!E142="","",Mängud!E142)</f>
        <v>Johann Ollmann</v>
      </c>
      <c r="F51" s="128"/>
      <c r="G51" s="128"/>
      <c r="H51" s="26"/>
      <c r="I51" s="26"/>
      <c r="J51" s="26"/>
      <c r="K51" s="26"/>
      <c r="L51" s="26"/>
      <c r="M51" s="51"/>
      <c r="N51" s="26"/>
      <c r="O51" s="26"/>
      <c r="P51" s="26"/>
      <c r="Q51" s="26"/>
      <c r="R51" s="26"/>
      <c r="S51" s="26"/>
      <c r="T51" s="26"/>
    </row>
    <row r="52" spans="1:20" ht="12.75">
      <c r="A52" s="10">
        <v>-290</v>
      </c>
      <c r="B52" s="126" t="str">
        <f>IF(Miinusring!E105="","",IF(Miinusring!E105=Miinusring!B104,Miinusring!B106,Miinusring!B104))</f>
        <v>Bye Bye</v>
      </c>
      <c r="C52" s="126"/>
      <c r="D52" s="126"/>
      <c r="E52" s="49"/>
      <c r="F52" s="50" t="str">
        <f>IF(Mängud!F142="","",Mängud!F142)</f>
        <v>w.o.</v>
      </c>
      <c r="G52" s="48"/>
      <c r="H52" s="26"/>
      <c r="I52" s="26"/>
      <c r="J52" s="26"/>
      <c r="K52" s="26"/>
      <c r="L52" s="26"/>
      <c r="M52" s="51"/>
      <c r="N52" s="26"/>
      <c r="O52" s="26"/>
      <c r="P52" s="26"/>
      <c r="Q52" s="26"/>
      <c r="R52" s="26"/>
      <c r="S52" s="26"/>
      <c r="T52" s="26"/>
    </row>
    <row r="53" spans="1:20" ht="12.75">
      <c r="A53" s="26"/>
      <c r="B53" s="26"/>
      <c r="C53" s="26"/>
      <c r="D53" s="26"/>
      <c r="E53" s="26"/>
      <c r="F53" s="26"/>
      <c r="G53" s="51">
        <v>391</v>
      </c>
      <c r="H53" s="128" t="str">
        <f>IF(Mängud!E192="","",Mängud!E192)</f>
        <v>Anna maria Hanson</v>
      </c>
      <c r="I53" s="128"/>
      <c r="J53" s="128"/>
      <c r="K53" s="26"/>
      <c r="L53" s="26"/>
      <c r="M53" s="51"/>
      <c r="N53" s="26"/>
      <c r="O53" s="26"/>
      <c r="P53" s="26"/>
      <c r="Q53" s="26"/>
      <c r="R53" s="26"/>
      <c r="S53" s="26"/>
      <c r="T53" s="26"/>
    </row>
    <row r="54" spans="1:20" ht="12.75">
      <c r="A54" s="10">
        <v>-291</v>
      </c>
      <c r="B54" s="127" t="str">
        <f>IF(Miinusring!E109="","",IF(Miinusring!E109=Miinusring!B108,Miinusring!B110,Miinusring!B108))</f>
        <v>Bye Bye</v>
      </c>
      <c r="C54" s="127"/>
      <c r="D54" s="127"/>
      <c r="E54" s="26"/>
      <c r="F54" s="26"/>
      <c r="G54" s="51"/>
      <c r="H54" s="49"/>
      <c r="I54" s="50" t="str">
        <f>IF(Mängud!F192="","",Mängud!F192)</f>
        <v>3:0</v>
      </c>
      <c r="J54" s="48"/>
      <c r="K54" s="26"/>
      <c r="L54" s="26"/>
      <c r="M54" s="51"/>
      <c r="N54" s="26"/>
      <c r="O54" s="26"/>
      <c r="P54" s="26"/>
      <c r="Q54" s="26"/>
      <c r="R54" s="26"/>
      <c r="S54" s="26"/>
      <c r="T54" s="26"/>
    </row>
    <row r="55" spans="1:20" ht="12.75">
      <c r="A55" s="26"/>
      <c r="B55" s="26"/>
      <c r="C55" s="26"/>
      <c r="D55" s="48">
        <v>342</v>
      </c>
      <c r="E55" s="128" t="str">
        <f>IF(Mängud!E143="","",Mängud!E143)</f>
        <v>Anna maria Hanson</v>
      </c>
      <c r="F55" s="128"/>
      <c r="G55" s="128"/>
      <c r="H55" s="52"/>
      <c r="I55" s="26"/>
      <c r="J55" s="51"/>
      <c r="K55" s="26"/>
      <c r="L55" s="26"/>
      <c r="M55" s="51"/>
      <c r="N55" s="26"/>
      <c r="O55" s="26"/>
      <c r="P55" s="26"/>
      <c r="Q55" s="26"/>
      <c r="R55" s="26"/>
      <c r="S55" s="26"/>
      <c r="T55" s="26"/>
    </row>
    <row r="56" spans="1:20" ht="12.75">
      <c r="A56" s="10">
        <v>-292</v>
      </c>
      <c r="B56" s="126" t="str">
        <f>IF(Miinusring!E113="","",IF(Miinusring!E113=Miinusring!B112,Miinusring!B114,Miinusring!B112))</f>
        <v>Anna maria Hanson</v>
      </c>
      <c r="C56" s="126"/>
      <c r="D56" s="126"/>
      <c r="E56" s="49"/>
      <c r="F56" s="50" t="str">
        <f>IF(Mängud!F143="","",Mängud!F143)</f>
        <v>w.o.</v>
      </c>
      <c r="G56" s="54"/>
      <c r="H56" s="47"/>
      <c r="I56" s="26"/>
      <c r="J56" s="51"/>
      <c r="K56" s="26"/>
      <c r="L56" s="26"/>
      <c r="M56" s="51"/>
      <c r="N56" s="26"/>
      <c r="O56" s="26"/>
      <c r="P56" s="26"/>
      <c r="Q56" s="26"/>
      <c r="R56" s="26"/>
      <c r="S56" s="26"/>
      <c r="T56" s="26"/>
    </row>
    <row r="57" spans="1:20" ht="12.75">
      <c r="A57" s="26"/>
      <c r="B57" s="26"/>
      <c r="C57" s="26"/>
      <c r="D57" s="26"/>
      <c r="E57" s="26"/>
      <c r="F57" s="26"/>
      <c r="G57" s="26"/>
      <c r="H57" s="26"/>
      <c r="I57" s="26"/>
      <c r="J57" s="51">
        <v>444</v>
      </c>
      <c r="K57" s="128" t="str">
        <f>IF(Mängud!E245="","",Mängud!E245)</f>
        <v>Anna maria Hanson</v>
      </c>
      <c r="L57" s="128"/>
      <c r="M57" s="128"/>
      <c r="N57" s="52"/>
      <c r="O57" s="26"/>
      <c r="P57" s="26"/>
      <c r="Q57" s="26"/>
      <c r="R57" s="26"/>
      <c r="S57" s="26"/>
      <c r="T57" s="26"/>
    </row>
    <row r="58" spans="1:20" ht="12.75">
      <c r="A58" s="10">
        <v>-293</v>
      </c>
      <c r="B58" s="127" t="str">
        <f>IF(Miinusring!E117="","",IF(Miinusring!E117=Miinusring!B116,Miinusring!B118,Miinusring!B116))</f>
        <v>Jako Lill</v>
      </c>
      <c r="C58" s="127"/>
      <c r="D58" s="127"/>
      <c r="E58" s="26"/>
      <c r="F58" s="26"/>
      <c r="G58" s="26"/>
      <c r="H58" s="26"/>
      <c r="I58" s="26"/>
      <c r="J58" s="51"/>
      <c r="K58" s="49"/>
      <c r="L58" s="50" t="str">
        <f>IF(Mängud!F245="","",Mängud!F245)</f>
        <v>3:2</v>
      </c>
      <c r="M58" s="54"/>
      <c r="N58" s="47"/>
      <c r="O58" s="26"/>
      <c r="P58" s="26"/>
      <c r="Q58" s="26"/>
      <c r="R58" s="26"/>
      <c r="S58" s="26"/>
      <c r="T58" s="26"/>
    </row>
    <row r="59" spans="1:20" ht="12.75">
      <c r="A59" s="26"/>
      <c r="B59" s="26"/>
      <c r="C59" s="26"/>
      <c r="D59" s="48">
        <v>343</v>
      </c>
      <c r="E59" s="128" t="str">
        <f>IF(Mängud!E144="","",Mängud!E144)</f>
        <v>Jako Lill</v>
      </c>
      <c r="F59" s="128"/>
      <c r="G59" s="128"/>
      <c r="H59" s="26"/>
      <c r="I59" s="26"/>
      <c r="J59" s="51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75">
      <c r="A60" s="10">
        <v>-294</v>
      </c>
      <c r="B60" s="126" t="str">
        <f>IF(Miinusring!E121="","",IF(Miinusring!E121=Miinusring!B120,Miinusring!B122,Miinusring!B120))</f>
        <v>Sara Ponnin</v>
      </c>
      <c r="C60" s="126"/>
      <c r="D60" s="126"/>
      <c r="E60" s="49"/>
      <c r="F60" s="50" t="str">
        <f>IF(Mängud!F144="","",Mängud!F144)</f>
        <v>3:1</v>
      </c>
      <c r="G60" s="48"/>
      <c r="H60" s="26"/>
      <c r="I60" s="26"/>
      <c r="J60" s="51"/>
      <c r="K60" s="26"/>
      <c r="L60" s="26"/>
      <c r="M60" s="26"/>
      <c r="N60" s="10">
        <v>-535</v>
      </c>
      <c r="O60" s="127" t="str">
        <f>IF(Q33="","",IF(Q33=N17,N49,N17))</f>
        <v>Ivar Kiik</v>
      </c>
      <c r="P60" s="127"/>
      <c r="Q60" s="127"/>
      <c r="R60" s="10" t="s">
        <v>92</v>
      </c>
      <c r="T60" s="26"/>
    </row>
    <row r="61" spans="1:18" ht="12.75">
      <c r="A61" s="26"/>
      <c r="B61" s="26"/>
      <c r="C61" s="26"/>
      <c r="D61" s="26"/>
      <c r="E61" s="26"/>
      <c r="F61" s="26"/>
      <c r="G61" s="51">
        <v>392</v>
      </c>
      <c r="H61" s="129" t="str">
        <f>IF(Mängud!E193="","",Mängud!E193)</f>
        <v>Egle Hiius</v>
      </c>
      <c r="I61" s="129"/>
      <c r="J61" s="129"/>
      <c r="K61" s="26"/>
      <c r="L61" s="26"/>
      <c r="M61" s="26"/>
      <c r="N61" s="26"/>
      <c r="O61" s="26"/>
      <c r="P61" s="26"/>
      <c r="Q61" s="26"/>
      <c r="R61" s="26"/>
    </row>
    <row r="62" spans="1:17" ht="12.75">
      <c r="A62" s="10">
        <v>-295</v>
      </c>
      <c r="B62" s="127" t="str">
        <f>IF(Miinusring!E125="","",IF(Miinusring!E125=Miinusring!B124,Miinusring!B126,Miinusring!B124))</f>
        <v>Bye Bye</v>
      </c>
      <c r="C62" s="127"/>
      <c r="D62" s="127"/>
      <c r="E62" s="26"/>
      <c r="F62" s="26"/>
      <c r="G62" s="51"/>
      <c r="H62" s="49"/>
      <c r="I62" s="50" t="str">
        <f>IF(Mängud!F193="","",Mängud!F193)</f>
        <v>3:0</v>
      </c>
      <c r="J62" s="54"/>
      <c r="K62" s="10">
        <v>-493</v>
      </c>
      <c r="L62" s="127" t="str">
        <f>IF(N17="","",IF(N17=K9,K25,K9))</f>
        <v>Aleks Vaarpu</v>
      </c>
      <c r="M62" s="127"/>
      <c r="N62" s="127"/>
      <c r="O62" s="26"/>
      <c r="P62" s="26"/>
      <c r="Q62" s="26"/>
    </row>
    <row r="63" spans="1:18" ht="12.75">
      <c r="A63" s="26"/>
      <c r="B63" s="26"/>
      <c r="C63" s="26"/>
      <c r="D63" s="48">
        <v>344</v>
      </c>
      <c r="E63" s="129" t="str">
        <f>IF(Mängud!E145="","",Mängud!E145)</f>
        <v>Egle Hiius</v>
      </c>
      <c r="F63" s="129"/>
      <c r="G63" s="129"/>
      <c r="H63" s="26"/>
      <c r="I63" s="26"/>
      <c r="J63" s="26"/>
      <c r="K63" s="10"/>
      <c r="L63" s="26"/>
      <c r="M63" s="26"/>
      <c r="N63" s="48">
        <v>534</v>
      </c>
      <c r="O63" s="128" t="str">
        <f>IF(Mängud!E335="","",Mängud!E335)</f>
        <v>Kestutis Aleknavicius</v>
      </c>
      <c r="P63" s="128"/>
      <c r="Q63" s="128"/>
      <c r="R63" s="10" t="s">
        <v>93</v>
      </c>
    </row>
    <row r="64" spans="1:17" ht="12.75">
      <c r="A64" s="10">
        <v>-296</v>
      </c>
      <c r="B64" s="126" t="str">
        <f>IF(Miinusring!E129="","",IF(Miinusring!E129=Miinusring!B128,Miinusring!B130,Miinusring!B128))</f>
        <v>Egle Hiius</v>
      </c>
      <c r="C64" s="126"/>
      <c r="D64" s="126"/>
      <c r="E64" s="49"/>
      <c r="F64" s="50" t="str">
        <f>IF(Mängud!F145="","",Mängud!F145)</f>
        <v>w.o.</v>
      </c>
      <c r="G64" s="54"/>
      <c r="H64" s="47"/>
      <c r="I64" s="26"/>
      <c r="J64" s="26"/>
      <c r="K64" s="10">
        <v>-494</v>
      </c>
      <c r="L64" s="126" t="str">
        <f>IF(N49="","",IF(N49=K41,K57,K41))</f>
        <v>Kestutis Aleknavicius</v>
      </c>
      <c r="M64" s="126"/>
      <c r="N64" s="126"/>
      <c r="O64" s="49"/>
      <c r="P64" s="50" t="str">
        <f>IF(Mängud!F335="","",Mängud!F335)</f>
        <v>3:1</v>
      </c>
      <c r="Q64" s="54"/>
    </row>
    <row r="65" spans="1:15" ht="12.75">
      <c r="A65" s="26"/>
      <c r="B65" s="26"/>
      <c r="C65" s="26"/>
      <c r="D65" s="26"/>
      <c r="E65" s="26"/>
      <c r="F65" s="26"/>
      <c r="G65" s="26"/>
      <c r="H65" s="47"/>
      <c r="I65" s="26"/>
      <c r="J65" s="26"/>
      <c r="K65" s="26"/>
      <c r="L65" s="26"/>
      <c r="M65" s="26"/>
      <c r="N65" s="26"/>
      <c r="O65" s="26"/>
    </row>
    <row r="66" spans="11:18" ht="12.75">
      <c r="K66" s="26"/>
      <c r="L66" s="26"/>
      <c r="M66" s="26"/>
      <c r="N66" s="10">
        <v>-534</v>
      </c>
      <c r="O66" s="127" t="str">
        <f>IF(O63="","",IF(O63=L62,L64,L62))</f>
        <v>Aleks Vaarpu</v>
      </c>
      <c r="P66" s="127"/>
      <c r="Q66" s="127"/>
      <c r="R66" s="10" t="s">
        <v>94</v>
      </c>
    </row>
    <row r="68" spans="13:19" ht="12.75">
      <c r="M68" s="26"/>
      <c r="N68" s="26"/>
      <c r="O68" s="26"/>
      <c r="P68" s="18"/>
      <c r="Q68" s="133"/>
      <c r="R68" s="133"/>
      <c r="S68" s="133"/>
    </row>
  </sheetData>
  <sheetProtection selectLockedCells="1" selectUnlockedCells="1"/>
  <mergeCells count="72">
    <mergeCell ref="B2:D2"/>
    <mergeCell ref="K2:N2"/>
    <mergeCell ref="R2:S2"/>
    <mergeCell ref="E3:G3"/>
    <mergeCell ref="A1:T1"/>
    <mergeCell ref="B4:D4"/>
    <mergeCell ref="H5:J5"/>
    <mergeCell ref="B6:D6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B16:D16"/>
    <mergeCell ref="N17:P17"/>
    <mergeCell ref="B18:D18"/>
    <mergeCell ref="E19:G19"/>
    <mergeCell ref="B20:D20"/>
    <mergeCell ref="H21:J21"/>
    <mergeCell ref="B22:D22"/>
    <mergeCell ref="E23:G23"/>
    <mergeCell ref="B24:D24"/>
    <mergeCell ref="K25:M25"/>
    <mergeCell ref="B26:D26"/>
    <mergeCell ref="E27:G27"/>
    <mergeCell ref="B28:D28"/>
    <mergeCell ref="H29:J29"/>
    <mergeCell ref="B30:D30"/>
    <mergeCell ref="E31:G31"/>
    <mergeCell ref="B32:D32"/>
    <mergeCell ref="Q33:S33"/>
    <mergeCell ref="B34:D34"/>
    <mergeCell ref="E35:G35"/>
    <mergeCell ref="B36:D36"/>
    <mergeCell ref="H37:J37"/>
    <mergeCell ref="B38:D38"/>
    <mergeCell ref="E39:G39"/>
    <mergeCell ref="B40:D40"/>
    <mergeCell ref="K41:M41"/>
    <mergeCell ref="B42:D42"/>
    <mergeCell ref="E43:G43"/>
    <mergeCell ref="B44:D44"/>
    <mergeCell ref="H45:J45"/>
    <mergeCell ref="B46:D46"/>
    <mergeCell ref="E47:G47"/>
    <mergeCell ref="B48:D48"/>
    <mergeCell ref="N49:P49"/>
    <mergeCell ref="B50:D50"/>
    <mergeCell ref="E51:G51"/>
    <mergeCell ref="B52:D52"/>
    <mergeCell ref="H53:J53"/>
    <mergeCell ref="B54:D54"/>
    <mergeCell ref="E55:G55"/>
    <mergeCell ref="B56:D56"/>
    <mergeCell ref="K57:M57"/>
    <mergeCell ref="B58:D58"/>
    <mergeCell ref="E59:G59"/>
    <mergeCell ref="B60:D60"/>
    <mergeCell ref="O60:Q60"/>
    <mergeCell ref="H61:J61"/>
    <mergeCell ref="B62:D62"/>
    <mergeCell ref="L62:N62"/>
    <mergeCell ref="E63:G63"/>
    <mergeCell ref="O63:Q63"/>
    <mergeCell ref="B64:D64"/>
    <mergeCell ref="L64:N64"/>
    <mergeCell ref="O66:Q66"/>
    <mergeCell ref="Q68:S68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80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4.140625" style="0" customWidth="1"/>
    <col min="2" max="19" width="5.7109375" style="0" customWidth="1"/>
    <col min="20" max="20" width="3.140625" style="0" customWidth="1"/>
  </cols>
  <sheetData>
    <row r="1" spans="1:20" ht="12.75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2" s="1" customFormat="1" ht="9.75">
      <c r="A2" s="10">
        <v>-441</v>
      </c>
      <c r="B2" s="107" t="str">
        <f>IF('Kohad_65-68'!K9="","",IF('Kohad_65-68'!K9='Kohad_65-68'!H5,'Kohad_65-68'!H13,'Kohad_65-68'!H5))</f>
        <v>Kristo Kerno</v>
      </c>
      <c r="C2" s="107"/>
      <c r="D2" s="107"/>
      <c r="O2" s="11"/>
      <c r="P2" s="30"/>
      <c r="Q2" s="2"/>
      <c r="R2" s="112"/>
      <c r="S2" s="112"/>
      <c r="V2" s="3"/>
    </row>
    <row r="3" spans="4:22" s="1" customFormat="1" ht="11.25" customHeight="1">
      <c r="D3" s="13">
        <v>491</v>
      </c>
      <c r="E3" s="111" t="str">
        <f>IF(Mängud!E292="","",Mängud!E292)</f>
        <v>Kristo Kerno</v>
      </c>
      <c r="F3" s="111"/>
      <c r="G3" s="111"/>
      <c r="V3" s="3"/>
    </row>
    <row r="4" spans="1:22" s="1" customFormat="1" ht="11.25" customHeight="1">
      <c r="A4" s="10">
        <v>-442</v>
      </c>
      <c r="B4" s="122" t="str">
        <f>IF('Kohad_65-68'!K25="","",IF('Kohad_65-68'!K25='Kohad_65-68'!H21,'Kohad_65-68'!H29,'Kohad_65-68'!H21))</f>
        <v>Siim Esko</v>
      </c>
      <c r="C4" s="122"/>
      <c r="D4" s="122"/>
      <c r="E4" s="42"/>
      <c r="F4" s="15" t="str">
        <f>IF(Mängud!F292="","",Mängud!F292)</f>
        <v>3:0</v>
      </c>
      <c r="G4" s="13"/>
      <c r="V4" s="3"/>
    </row>
    <row r="5" spans="7:22" s="1" customFormat="1" ht="11.25" customHeight="1">
      <c r="G5" s="16">
        <v>533</v>
      </c>
      <c r="H5" s="111" t="str">
        <f>IF(Mängud!E334="","",Mängud!E334)</f>
        <v>Kristo Kerno</v>
      </c>
      <c r="I5" s="111"/>
      <c r="J5" s="111"/>
      <c r="K5" s="21" t="s">
        <v>96</v>
      </c>
      <c r="V5" s="3"/>
    </row>
    <row r="6" spans="1:22" s="1" customFormat="1" ht="11.25" customHeight="1">
      <c r="A6" s="10">
        <v>-443</v>
      </c>
      <c r="B6" s="107" t="str">
        <f>IF('Kohad_65-68'!K41="","",IF('Kohad_65-68'!K41='Kohad_65-68'!H37,'Kohad_65-68'!H45,'Kohad_65-68'!H37))</f>
        <v>Heiki Hansar</v>
      </c>
      <c r="C6" s="107"/>
      <c r="D6" s="107"/>
      <c r="G6" s="16"/>
      <c r="H6" s="42"/>
      <c r="I6" s="40" t="str">
        <f>IF(Mängud!F334="","",Mängud!F334)</f>
        <v>3:2</v>
      </c>
      <c r="J6" s="17"/>
      <c r="V6" s="3"/>
    </row>
    <row r="7" spans="4:22" s="1" customFormat="1" ht="11.25" customHeight="1">
      <c r="D7" s="13">
        <v>492</v>
      </c>
      <c r="E7" s="106" t="str">
        <f>IF(Mängud!E293="","",Mängud!E293)</f>
        <v>Heiki Hansar</v>
      </c>
      <c r="F7" s="106"/>
      <c r="G7" s="106"/>
      <c r="H7" s="19"/>
      <c r="I7" s="19"/>
      <c r="J7" s="19"/>
      <c r="M7" s="10">
        <v>-491</v>
      </c>
      <c r="N7" s="107" t="str">
        <f>IF(E3="","",IF(E3=B2,B4,B2))</f>
        <v>Siim Esko</v>
      </c>
      <c r="O7" s="107"/>
      <c r="P7" s="107"/>
      <c r="V7" s="3"/>
    </row>
    <row r="8" spans="1:22" s="1" customFormat="1" ht="11.25" customHeight="1">
      <c r="A8" s="10">
        <v>-444</v>
      </c>
      <c r="B8" s="122" t="str">
        <f>IF('Kohad_65-68'!K57="","",IF('Kohad_65-68'!K57='Kohad_65-68'!H53,'Kohad_65-68'!H61,'Kohad_65-68'!H53))</f>
        <v>Egle Hiius</v>
      </c>
      <c r="C8" s="122"/>
      <c r="D8" s="122"/>
      <c r="E8" s="42"/>
      <c r="F8" s="15" t="str">
        <f>IF(Mängud!F293="","",Mängud!F293)</f>
        <v>3:1</v>
      </c>
      <c r="H8" s="19"/>
      <c r="I8" s="19"/>
      <c r="J8" s="19"/>
      <c r="P8" s="13">
        <v>532</v>
      </c>
      <c r="Q8" s="111" t="str">
        <f>IF(Mängud!E333="","",Mängud!E333)</f>
        <v>Egle Hiius</v>
      </c>
      <c r="R8" s="111"/>
      <c r="S8" s="111"/>
      <c r="T8" s="10" t="s">
        <v>97</v>
      </c>
      <c r="V8" s="3"/>
    </row>
    <row r="9" spans="7:22" s="1" customFormat="1" ht="11.25" customHeight="1">
      <c r="G9" s="1">
        <v>-533</v>
      </c>
      <c r="H9" s="107" t="str">
        <f>IF(H5="","",IF(H5=E3,E7,E3))</f>
        <v>Heiki Hansar</v>
      </c>
      <c r="I9" s="107"/>
      <c r="J9" s="107"/>
      <c r="K9" s="55" t="s">
        <v>98</v>
      </c>
      <c r="L9" s="27"/>
      <c r="M9" s="10">
        <v>-492</v>
      </c>
      <c r="N9" s="122" t="str">
        <f>IF(E7="","",IF(E7=B6,B8,B6))</f>
        <v>Egle Hiius</v>
      </c>
      <c r="O9" s="122"/>
      <c r="P9" s="122"/>
      <c r="Q9" s="14"/>
      <c r="R9" s="15" t="str">
        <f>IF(Mängud!F333="","",Mängud!F333)</f>
        <v>3:2</v>
      </c>
      <c r="V9" s="3"/>
    </row>
    <row r="10" s="1" customFormat="1" ht="11.25" customHeight="1">
      <c r="V10" s="3"/>
    </row>
    <row r="11" spans="1:22" s="1" customFormat="1" ht="11.25" customHeight="1">
      <c r="A11" s="10">
        <v>-385</v>
      </c>
      <c r="B11" s="107" t="str">
        <f>IF('Kohad_65-68'!H5="","",IF('Kohad_65-68'!H5='Kohad_65-68'!E3,'Kohad_65-68'!E7,'Kohad_65-68'!E3))</f>
        <v>Aivar Soo</v>
      </c>
      <c r="C11" s="107"/>
      <c r="D11" s="107"/>
      <c r="P11" s="10">
        <v>-532</v>
      </c>
      <c r="Q11" s="107" t="str">
        <f>IF(Q8="","",IF(Q8=N7,N9,N7))</f>
        <v>Siim Esko</v>
      </c>
      <c r="R11" s="107"/>
      <c r="S11" s="107"/>
      <c r="T11" s="10" t="s">
        <v>99</v>
      </c>
      <c r="V11" s="3"/>
    </row>
    <row r="12" spans="4:22" s="1" customFormat="1" ht="11.25" customHeight="1">
      <c r="D12" s="13">
        <v>437</v>
      </c>
      <c r="E12" s="111" t="str">
        <f>IF(Mängud!E238="","",Mängud!E238)</f>
        <v>Aivar Soo</v>
      </c>
      <c r="F12" s="111"/>
      <c r="G12" s="111"/>
      <c r="V12" s="3"/>
    </row>
    <row r="13" spans="1:22" s="1" customFormat="1" ht="11.25" customHeight="1">
      <c r="A13" s="10">
        <v>-386</v>
      </c>
      <c r="B13" s="122" t="str">
        <f>IF('Kohad_65-68'!H13="","",IF('Kohad_65-68'!H13='Kohad_65-68'!E11,'Kohad_65-68'!E15,'Kohad_65-68'!E11))</f>
        <v>Larissa Lill</v>
      </c>
      <c r="C13" s="122"/>
      <c r="D13" s="122"/>
      <c r="E13" s="42"/>
      <c r="F13" s="15" t="str">
        <f>IF(Mängud!F238="","",Mängud!F238)</f>
        <v>3:0</v>
      </c>
      <c r="G13" s="13"/>
      <c r="M13" s="19"/>
      <c r="N13" s="19"/>
      <c r="V13" s="3"/>
    </row>
    <row r="14" spans="7:22" s="1" customFormat="1" ht="11.25" customHeight="1">
      <c r="G14" s="16">
        <v>489</v>
      </c>
      <c r="H14" s="111" t="str">
        <f>IF(Mängud!E290="","",Mängud!E290)</f>
        <v>Aivar Soo</v>
      </c>
      <c r="I14" s="111"/>
      <c r="J14" s="111"/>
      <c r="M14" s="19"/>
      <c r="N14" s="19"/>
      <c r="V14" s="3"/>
    </row>
    <row r="15" spans="1:22" s="1" customFormat="1" ht="11.25" customHeight="1">
      <c r="A15" s="10">
        <v>-387</v>
      </c>
      <c r="B15" s="107" t="str">
        <f>IF('Kohad_65-68'!H21="","",IF('Kohad_65-68'!H21='Kohad_65-68'!E19,'Kohad_65-68'!E23,'Kohad_65-68'!E19))</f>
        <v>Taivo Koitla</v>
      </c>
      <c r="C15" s="107"/>
      <c r="D15" s="107"/>
      <c r="E15" s="19"/>
      <c r="G15" s="16"/>
      <c r="H15" s="42"/>
      <c r="I15" s="15" t="str">
        <f>IF(Mängud!F290="","",Mängud!F290)</f>
        <v>3:1</v>
      </c>
      <c r="J15" s="13"/>
      <c r="M15" s="19"/>
      <c r="N15" s="19"/>
      <c r="V15" s="3"/>
    </row>
    <row r="16" spans="4:22" s="1" customFormat="1" ht="11.25" customHeight="1">
      <c r="D16" s="13">
        <v>438</v>
      </c>
      <c r="E16" s="106" t="str">
        <f>IF(Mängud!E239="","",Mängud!E239)</f>
        <v>Urmas Vender</v>
      </c>
      <c r="F16" s="106"/>
      <c r="G16" s="106"/>
      <c r="J16" s="16"/>
      <c r="M16" s="19"/>
      <c r="N16" s="19"/>
      <c r="V16" s="3"/>
    </row>
    <row r="17" spans="1:22" s="1" customFormat="1" ht="11.25" customHeight="1">
      <c r="A17" s="10">
        <v>-388</v>
      </c>
      <c r="B17" s="122" t="str">
        <f>IF('Kohad_65-68'!H29="","",IF('Kohad_65-68'!H29='Kohad_65-68'!E27,'Kohad_65-68'!E31,'Kohad_65-68'!E27))</f>
        <v>Urmas Vender</v>
      </c>
      <c r="C17" s="122"/>
      <c r="D17" s="122"/>
      <c r="E17" s="42"/>
      <c r="F17" s="15" t="str">
        <f>IF(Mängud!F239="","",Mängud!F239)</f>
        <v>3:1</v>
      </c>
      <c r="J17" s="16"/>
      <c r="M17" s="19"/>
      <c r="N17" s="19"/>
      <c r="V17" s="3"/>
    </row>
    <row r="18" spans="10:22" s="1" customFormat="1" ht="11.25" customHeight="1">
      <c r="J18" s="16">
        <v>531</v>
      </c>
      <c r="K18" s="111" t="str">
        <f>IF(Mängud!E332="","",Mängud!E332)</f>
        <v>Aivar Soo</v>
      </c>
      <c r="L18" s="111"/>
      <c r="M18" s="111"/>
      <c r="N18" s="22" t="s">
        <v>100</v>
      </c>
      <c r="V18" s="3"/>
    </row>
    <row r="19" spans="1:22" s="1" customFormat="1" ht="11.25" customHeight="1">
      <c r="A19" s="10">
        <v>-389</v>
      </c>
      <c r="B19" s="107" t="str">
        <f>IF('Kohad_65-68'!H37="","",IF('Kohad_65-68'!H37='Kohad_65-68'!E35,'Kohad_65-68'!E39,'Kohad_65-68'!E35))</f>
        <v>Rene Vinnal</v>
      </c>
      <c r="C19" s="107"/>
      <c r="D19" s="107"/>
      <c r="J19" s="16"/>
      <c r="K19" s="42"/>
      <c r="L19" s="15" t="str">
        <f>IF(Mängud!F332="","",Mängud!F332)</f>
        <v>3:2</v>
      </c>
      <c r="V19" s="3"/>
    </row>
    <row r="20" spans="4:22" s="1" customFormat="1" ht="11.25" customHeight="1">
      <c r="D20" s="13">
        <v>439</v>
      </c>
      <c r="E20" s="111" t="str">
        <f>IF(Mängud!E240="","",Mängud!E240)</f>
        <v>Rene Vinnal</v>
      </c>
      <c r="F20" s="111"/>
      <c r="G20" s="111"/>
      <c r="J20" s="16"/>
      <c r="V20" s="3"/>
    </row>
    <row r="21" spans="1:22" s="1" customFormat="1" ht="11.25" customHeight="1">
      <c r="A21" s="10">
        <v>-390</v>
      </c>
      <c r="B21" s="122" t="str">
        <f>IF('Kohad_65-68'!H45="","",IF('Kohad_65-68'!H45='Kohad_65-68'!E43,'Kohad_65-68'!E47,'Kohad_65-68'!E43))</f>
        <v>Raul Taevas</v>
      </c>
      <c r="C21" s="122"/>
      <c r="D21" s="122"/>
      <c r="E21" s="42"/>
      <c r="F21" s="15" t="str">
        <f>IF(Mängud!F240="","",Mängud!F240)</f>
        <v>3:0</v>
      </c>
      <c r="G21" s="13"/>
      <c r="J21" s="16"/>
      <c r="V21" s="3"/>
    </row>
    <row r="22" spans="7:22" s="1" customFormat="1" ht="11.25" customHeight="1">
      <c r="G22" s="16">
        <v>490</v>
      </c>
      <c r="H22" s="106" t="str">
        <f>IF(Mängud!E291="","",Mängud!E291)</f>
        <v>Johann Ollmann</v>
      </c>
      <c r="I22" s="106"/>
      <c r="J22" s="106"/>
      <c r="V22" s="3"/>
    </row>
    <row r="23" spans="1:22" s="1" customFormat="1" ht="11.25" customHeight="1">
      <c r="A23" s="10">
        <v>-391</v>
      </c>
      <c r="B23" s="107" t="str">
        <f>IF('Kohad_65-68'!H53="","",IF('Kohad_65-68'!H53='Kohad_65-68'!E51,'Kohad_65-68'!E55,'Kohad_65-68'!E51))</f>
        <v>Johann Ollmann</v>
      </c>
      <c r="C23" s="107"/>
      <c r="D23" s="107"/>
      <c r="G23" s="16"/>
      <c r="H23" s="42"/>
      <c r="I23" s="15" t="str">
        <f>IF(Mängud!F291="","",Mängud!F291)</f>
        <v>w.o.</v>
      </c>
      <c r="V23" s="3"/>
    </row>
    <row r="24" spans="4:22" s="1" customFormat="1" ht="11.25" customHeight="1">
      <c r="D24" s="13">
        <v>440</v>
      </c>
      <c r="E24" s="106" t="str">
        <f>IF(Mängud!E241="","",Mängud!E241)</f>
        <v>Johann Ollmann</v>
      </c>
      <c r="F24" s="106"/>
      <c r="G24" s="106"/>
      <c r="J24" s="1">
        <v>-531</v>
      </c>
      <c r="K24" s="107" t="str">
        <f>IF(K18="","",IF(K18=H14,H22,H14))</f>
        <v>Johann Ollmann</v>
      </c>
      <c r="L24" s="107"/>
      <c r="M24" s="107"/>
      <c r="N24" s="55" t="s">
        <v>101</v>
      </c>
      <c r="V24" s="3"/>
    </row>
    <row r="25" spans="1:22" s="1" customFormat="1" ht="11.25" customHeight="1">
      <c r="A25" s="10">
        <v>-392</v>
      </c>
      <c r="B25" s="122" t="str">
        <f>IF('Kohad_65-68'!H61="","",IF('Kohad_65-68'!H61='Kohad_65-68'!E59,'Kohad_65-68'!E63,'Kohad_65-68'!E59))</f>
        <v>Jako Lill</v>
      </c>
      <c r="C25" s="122"/>
      <c r="D25" s="122"/>
      <c r="E25" s="42"/>
      <c r="F25" s="15" t="str">
        <f>IF(Mängud!F241="","",Mängud!F241)</f>
        <v>3:2</v>
      </c>
      <c r="V25" s="3"/>
    </row>
    <row r="26" s="1" customFormat="1" ht="11.25" customHeight="1">
      <c r="V26" s="3"/>
    </row>
    <row r="27" spans="1:22" s="1" customFormat="1" ht="11.25" customHeight="1">
      <c r="A27" s="10">
        <v>-437</v>
      </c>
      <c r="B27" s="107" t="str">
        <f>IF(E12="","",IF(E12=B11,B13,B11))</f>
        <v>Larissa Lill</v>
      </c>
      <c r="C27" s="107"/>
      <c r="D27" s="107"/>
      <c r="M27" s="10">
        <v>-489</v>
      </c>
      <c r="N27" s="107" t="str">
        <f>IF(H14="","",IF(H14=E12,E16,E12))</f>
        <v>Urmas Vender</v>
      </c>
      <c r="O27" s="107"/>
      <c r="P27" s="107"/>
      <c r="V27" s="3"/>
    </row>
    <row r="28" spans="4:22" s="1" customFormat="1" ht="11.25" customHeight="1">
      <c r="D28" s="13">
        <v>487</v>
      </c>
      <c r="E28" s="111" t="str">
        <f>IF(Mängud!E288="","",Mängud!E288)</f>
        <v>Taivo Koitla</v>
      </c>
      <c r="F28" s="111"/>
      <c r="G28" s="111"/>
      <c r="P28" s="13">
        <v>530</v>
      </c>
      <c r="Q28" s="111" t="str">
        <f>IF(Mängud!E331="","",Mängud!E331)</f>
        <v>Urmas Vender</v>
      </c>
      <c r="R28" s="111"/>
      <c r="S28" s="111"/>
      <c r="T28" s="10" t="s">
        <v>102</v>
      </c>
      <c r="V28" s="3"/>
    </row>
    <row r="29" spans="1:22" s="1" customFormat="1" ht="11.25" customHeight="1">
      <c r="A29" s="10">
        <v>-438</v>
      </c>
      <c r="B29" s="122" t="str">
        <f>IF(E16="","",IF(E16=B15,B17,B15))</f>
        <v>Taivo Koitla</v>
      </c>
      <c r="C29" s="122"/>
      <c r="D29" s="122"/>
      <c r="E29" s="14"/>
      <c r="F29" s="15" t="str">
        <f>IF(Mängud!F288="","",Mängud!F288)</f>
        <v>3:0</v>
      </c>
      <c r="G29" s="13"/>
      <c r="M29" s="10">
        <v>-490</v>
      </c>
      <c r="N29" s="122" t="str">
        <f>IF(H22="","",IF(H22=E20,E24,E20))</f>
        <v>Rene Vinnal</v>
      </c>
      <c r="O29" s="122"/>
      <c r="P29" s="122"/>
      <c r="Q29" s="14"/>
      <c r="R29" s="15" t="str">
        <f>IF(Mängud!F331="","",Mängud!F331)</f>
        <v>w.o.</v>
      </c>
      <c r="V29" s="3"/>
    </row>
    <row r="30" spans="7:22" s="1" customFormat="1" ht="11.25" customHeight="1">
      <c r="G30" s="16">
        <v>529</v>
      </c>
      <c r="H30" s="111" t="str">
        <f>IF(Mängud!E330="","",Mängud!E330)</f>
        <v>Raul Taevas</v>
      </c>
      <c r="I30" s="111"/>
      <c r="J30" s="111"/>
      <c r="K30" s="10" t="s">
        <v>103</v>
      </c>
      <c r="V30" s="3"/>
    </row>
    <row r="31" spans="1:22" s="1" customFormat="1" ht="11.25" customHeight="1">
      <c r="A31" s="10">
        <v>-439</v>
      </c>
      <c r="B31" s="107" t="str">
        <f>IF(E20="","",IF(E20=B19,B21,B19))</f>
        <v>Raul Taevas</v>
      </c>
      <c r="C31" s="107"/>
      <c r="D31" s="107"/>
      <c r="G31" s="16"/>
      <c r="H31" s="14"/>
      <c r="I31" s="15" t="str">
        <f>IF(Mängud!F330="","",Mängud!F330)</f>
        <v>3:2</v>
      </c>
      <c r="J31" s="17"/>
      <c r="K31" s="19"/>
      <c r="P31" s="10">
        <v>-530</v>
      </c>
      <c r="Q31" s="107" t="str">
        <f>IF(Q28="","",IF(Q28=N27,N29,N27))</f>
        <v>Rene Vinnal</v>
      </c>
      <c r="R31" s="107"/>
      <c r="S31" s="107"/>
      <c r="T31" s="10" t="s">
        <v>104</v>
      </c>
      <c r="V31" s="3"/>
    </row>
    <row r="32" spans="4:22" s="1" customFormat="1" ht="11.25" customHeight="1">
      <c r="D32" s="13">
        <v>488</v>
      </c>
      <c r="E32" s="106" t="str">
        <f>IF(Mängud!E289="","",Mängud!E289)</f>
        <v>Raul Taevas</v>
      </c>
      <c r="F32" s="106"/>
      <c r="G32" s="106"/>
      <c r="V32" s="3"/>
    </row>
    <row r="33" spans="1:22" s="1" customFormat="1" ht="11.25" customHeight="1">
      <c r="A33" s="10">
        <v>-440</v>
      </c>
      <c r="B33" s="122" t="str">
        <f>IF(E24="","",IF(E24=B23,B25,B23))</f>
        <v>Jako Lill</v>
      </c>
      <c r="C33" s="122"/>
      <c r="D33" s="122"/>
      <c r="E33" s="14"/>
      <c r="F33" s="15" t="str">
        <f>IF(Mängud!F289="","",Mängud!F289)</f>
        <v>3:0</v>
      </c>
      <c r="V33" s="3"/>
    </row>
    <row r="34" spans="7:22" s="1" customFormat="1" ht="11.25" customHeight="1">
      <c r="G34" s="10">
        <v>-529</v>
      </c>
      <c r="H34" s="107" t="str">
        <f>IF(H30="","",IF(H30=E28,E32,E28))</f>
        <v>Taivo Koitla</v>
      </c>
      <c r="I34" s="107"/>
      <c r="J34" s="107"/>
      <c r="K34" s="10" t="s">
        <v>105</v>
      </c>
      <c r="M34" s="10">
        <v>-487</v>
      </c>
      <c r="N34" s="107" t="str">
        <f>IF(E28="","",IF(E28=B27,B29,B27))</f>
        <v>Larissa Lill</v>
      </c>
      <c r="O34" s="107"/>
      <c r="P34" s="107"/>
      <c r="V34" s="3"/>
    </row>
    <row r="35" spans="1:22" s="1" customFormat="1" ht="11.25" customHeight="1">
      <c r="A35" s="56"/>
      <c r="B35" s="27"/>
      <c r="C35" s="27"/>
      <c r="D35" s="27"/>
      <c r="P35" s="13">
        <v>528</v>
      </c>
      <c r="Q35" s="111" t="str">
        <f>IF(Mängud!E329="","",Mängud!E329)</f>
        <v>Jako Lill</v>
      </c>
      <c r="R35" s="111"/>
      <c r="S35" s="111"/>
      <c r="T35" s="10" t="s">
        <v>106</v>
      </c>
      <c r="V35" s="3"/>
    </row>
    <row r="36" spans="1:22" s="1" customFormat="1" ht="11.25" customHeight="1">
      <c r="A36" s="43"/>
      <c r="B36" s="43"/>
      <c r="C36" s="43"/>
      <c r="D36" s="43"/>
      <c r="E36" s="27"/>
      <c r="F36" s="27"/>
      <c r="G36" s="27"/>
      <c r="H36" s="43"/>
      <c r="I36" s="43"/>
      <c r="J36" s="43"/>
      <c r="M36" s="10">
        <v>-488</v>
      </c>
      <c r="N36" s="122" t="str">
        <f>IF(E32="","",IF(E32=B31,B33,B31))</f>
        <v>Jako Lill</v>
      </c>
      <c r="O36" s="122"/>
      <c r="P36" s="122"/>
      <c r="Q36" s="14"/>
      <c r="R36" s="15" t="str">
        <f>IF(Mängud!F329="","",Mängud!F329)</f>
        <v>3:0</v>
      </c>
      <c r="V36" s="3"/>
    </row>
    <row r="37" spans="1:22" s="1" customFormat="1" ht="11.25" customHeight="1">
      <c r="A37" s="56"/>
      <c r="B37" s="27"/>
      <c r="C37" s="27"/>
      <c r="D37" s="27"/>
      <c r="E37" s="44"/>
      <c r="F37" s="57"/>
      <c r="G37" s="43"/>
      <c r="H37" s="43"/>
      <c r="I37" s="43"/>
      <c r="J37" s="43"/>
      <c r="V37" s="3"/>
    </row>
    <row r="38" spans="1:22" s="1" customFormat="1" ht="11.25" customHeight="1">
      <c r="A38" s="43"/>
      <c r="B38" s="43"/>
      <c r="C38" s="43"/>
      <c r="D38" s="43"/>
      <c r="E38" s="43"/>
      <c r="F38" s="43"/>
      <c r="G38" s="43"/>
      <c r="H38" s="27"/>
      <c r="I38" s="27"/>
      <c r="J38" s="27"/>
      <c r="P38" s="10">
        <v>-528</v>
      </c>
      <c r="Q38" s="107" t="str">
        <f>IF(Q35="","",IF(Q35=N34,N36,N34))</f>
        <v>Larissa Lill</v>
      </c>
      <c r="R38" s="107"/>
      <c r="S38" s="107"/>
      <c r="T38" s="10" t="s">
        <v>107</v>
      </c>
      <c r="V38" s="3"/>
    </row>
    <row r="39" spans="1:22" s="1" customFormat="1" ht="11.25" customHeight="1">
      <c r="A39" s="10">
        <v>-329</v>
      </c>
      <c r="B39" s="127" t="str">
        <f>IF('Kohad_65-68'!E3="","",IF('Kohad_65-68'!E3='Kohad_65-68'!B2,'Kohad_65-68'!B4,'Kohad_65-68'!B2))</f>
        <v>Bye Bye</v>
      </c>
      <c r="C39" s="127"/>
      <c r="D39" s="127"/>
      <c r="E39" s="26"/>
      <c r="F39" s="26"/>
      <c r="G39" s="26"/>
      <c r="H39" s="26"/>
      <c r="I39" s="26"/>
      <c r="J39" s="26"/>
      <c r="K39" s="112"/>
      <c r="L39" s="112"/>
      <c r="M39" s="112"/>
      <c r="N39" s="112"/>
      <c r="O39" s="26"/>
      <c r="P39" s="26"/>
      <c r="Q39" s="26"/>
      <c r="R39" s="26"/>
      <c r="S39" s="26"/>
      <c r="V39" s="3"/>
    </row>
    <row r="40" spans="1:22" s="1" customFormat="1" ht="11.25" customHeight="1">
      <c r="A40" s="26"/>
      <c r="B40" s="26"/>
      <c r="C40" s="26"/>
      <c r="D40" s="48">
        <v>377</v>
      </c>
      <c r="E40" s="128" t="str">
        <f>IF(Mängud!E178="","",Mängud!E178)</f>
        <v>Mirtel Vinnal</v>
      </c>
      <c r="F40" s="128"/>
      <c r="G40" s="12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V40" s="3"/>
    </row>
    <row r="41" spans="1:22" s="1" customFormat="1" ht="11.25" customHeight="1">
      <c r="A41" s="10">
        <v>-330</v>
      </c>
      <c r="B41" s="126" t="str">
        <f>IF('Kohad_65-68'!E7="","",IF('Kohad_65-68'!E7='Kohad_65-68'!B6,'Kohad_65-68'!B8,'Kohad_65-68'!B6))</f>
        <v>Mirtel Vinnal</v>
      </c>
      <c r="C41" s="126"/>
      <c r="D41" s="126"/>
      <c r="E41" s="49"/>
      <c r="F41" s="50" t="str">
        <f>IF(Mängud!F178="","",Mängud!F178)</f>
        <v>w.o.</v>
      </c>
      <c r="G41" s="4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3"/>
      <c r="V41" s="3"/>
    </row>
    <row r="42" spans="1:22" s="1" customFormat="1" ht="11.25" customHeight="1">
      <c r="A42" s="26"/>
      <c r="B42" s="26"/>
      <c r="C42" s="26"/>
      <c r="D42" s="26"/>
      <c r="E42" s="26"/>
      <c r="F42" s="26"/>
      <c r="G42" s="51">
        <v>433</v>
      </c>
      <c r="H42" s="128" t="str">
        <f>IF(Mängud!E234="","",Mängud!E234)</f>
        <v>Mirtel Vinnal</v>
      </c>
      <c r="I42" s="128"/>
      <c r="J42" s="128"/>
      <c r="K42" s="26"/>
      <c r="L42" s="26"/>
      <c r="M42" s="26"/>
      <c r="N42" s="26"/>
      <c r="O42" s="26"/>
      <c r="P42" s="26"/>
      <c r="Q42" s="26"/>
      <c r="R42" s="26"/>
      <c r="S42" s="26"/>
      <c r="T42" s="43"/>
      <c r="V42" s="3"/>
    </row>
    <row r="43" spans="1:22" s="1" customFormat="1" ht="11.25" customHeight="1">
      <c r="A43" s="10">
        <v>-331</v>
      </c>
      <c r="B43" s="127" t="str">
        <f>IF('Kohad_65-68'!E11="","",IF('Kohad_65-68'!E11='Kohad_65-68'!B10,'Kohad_65-68'!B12,'Kohad_65-68'!B10))</f>
        <v>Bye Bye</v>
      </c>
      <c r="C43" s="127"/>
      <c r="D43" s="127"/>
      <c r="E43" s="26"/>
      <c r="F43" s="26"/>
      <c r="G43" s="51"/>
      <c r="I43" s="58" t="str">
        <f>IF(Mängud!F234="","",Mängud!F234)</f>
        <v>w.o.</v>
      </c>
      <c r="J43" s="59"/>
      <c r="K43" s="26"/>
      <c r="L43" s="26"/>
      <c r="M43" s="26"/>
      <c r="N43" s="26"/>
      <c r="O43" s="26"/>
      <c r="P43" s="26"/>
      <c r="Q43" s="26"/>
      <c r="R43" s="26"/>
      <c r="S43" s="26"/>
      <c r="T43" s="43"/>
      <c r="V43" s="3"/>
    </row>
    <row r="44" spans="1:22" s="1" customFormat="1" ht="11.25" customHeight="1">
      <c r="A44" s="26"/>
      <c r="B44" s="26"/>
      <c r="C44" s="26"/>
      <c r="D44" s="48">
        <v>378</v>
      </c>
      <c r="E44" s="128" t="str">
        <f>IF(Mängud!E179="","",Mängud!E179)</f>
        <v>Bye Bye</v>
      </c>
      <c r="F44" s="128"/>
      <c r="G44" s="128"/>
      <c r="H44" s="52"/>
      <c r="I44" s="26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43"/>
      <c r="V44" s="3"/>
    </row>
    <row r="45" spans="1:22" s="1" customFormat="1" ht="11.25" customHeight="1">
      <c r="A45" s="10">
        <v>-332</v>
      </c>
      <c r="B45" s="126" t="str">
        <f>IF('Kohad_65-68'!E15="","",IF('Kohad_65-68'!E15='Kohad_65-68'!B14,'Kohad_65-68'!B16,'Kohad_65-68'!B14))</f>
        <v>Bye Bye</v>
      </c>
      <c r="C45" s="126"/>
      <c r="D45" s="126"/>
      <c r="E45" s="49"/>
      <c r="F45" s="50" t="str">
        <f>IF(Mängud!F179="","",Mängud!F179)</f>
        <v>w.o.</v>
      </c>
      <c r="G45" s="54"/>
      <c r="H45" s="47"/>
      <c r="I45" s="26"/>
      <c r="J45" s="51"/>
      <c r="K45" s="26"/>
      <c r="L45" s="26"/>
      <c r="M45" s="26"/>
      <c r="N45" s="26"/>
      <c r="O45" s="26"/>
      <c r="P45" s="26"/>
      <c r="Q45" s="26"/>
      <c r="R45" s="26"/>
      <c r="S45" s="26"/>
      <c r="T45" s="56"/>
      <c r="V45" s="3"/>
    </row>
    <row r="46" spans="1:22" s="1" customFormat="1" ht="11.25" customHeight="1">
      <c r="A46" s="26"/>
      <c r="B46" s="26"/>
      <c r="C46" s="26"/>
      <c r="D46" s="26"/>
      <c r="E46" s="26"/>
      <c r="F46" s="26"/>
      <c r="G46" s="26"/>
      <c r="H46" s="26"/>
      <c r="I46" s="26"/>
      <c r="J46" s="51">
        <v>485</v>
      </c>
      <c r="K46" s="128" t="str">
        <f>IF(Mängud!E286="","",Mängud!E286)</f>
        <v>Mirtel Vinnal</v>
      </c>
      <c r="L46" s="128"/>
      <c r="M46" s="128"/>
      <c r="N46" s="26"/>
      <c r="O46" s="26"/>
      <c r="P46" s="26"/>
      <c r="Q46" s="26"/>
      <c r="R46" s="26"/>
      <c r="S46" s="26"/>
      <c r="T46" s="43"/>
      <c r="V46" s="3"/>
    </row>
    <row r="47" spans="1:22" s="1" customFormat="1" ht="11.25" customHeight="1">
      <c r="A47" s="10">
        <v>-333</v>
      </c>
      <c r="B47" s="127" t="str">
        <f>IF('Kohad_65-68'!E19="","",IF('Kohad_65-68'!E19='Kohad_65-68'!B18,'Kohad_65-68'!B20,'Kohad_65-68'!B18))</f>
        <v>Bye Bye</v>
      </c>
      <c r="C47" s="127"/>
      <c r="D47" s="127"/>
      <c r="E47" s="26"/>
      <c r="F47" s="26"/>
      <c r="G47" s="26"/>
      <c r="H47" s="26"/>
      <c r="I47" s="26"/>
      <c r="J47" s="51"/>
      <c r="K47" s="49"/>
      <c r="L47" s="15" t="str">
        <f>IF(Mängud!F286="","",Mängud!F286)</f>
        <v>w.o.</v>
      </c>
      <c r="M47" s="48"/>
      <c r="N47" s="26"/>
      <c r="O47" s="26"/>
      <c r="P47" s="26"/>
      <c r="Q47" s="26"/>
      <c r="R47" s="26"/>
      <c r="S47" s="26"/>
      <c r="T47" s="43"/>
      <c r="V47" s="3"/>
    </row>
    <row r="48" spans="1:22" s="1" customFormat="1" ht="11.25" customHeight="1">
      <c r="A48" s="26"/>
      <c r="B48" s="26"/>
      <c r="C48" s="26"/>
      <c r="D48" s="48">
        <v>379</v>
      </c>
      <c r="E48" s="128" t="str">
        <f>IF(Mängud!E180="","",Mängud!E180)</f>
        <v>Bye Bye</v>
      </c>
      <c r="F48" s="128"/>
      <c r="G48" s="128"/>
      <c r="H48" s="26"/>
      <c r="I48" s="26"/>
      <c r="J48" s="51"/>
      <c r="K48" s="26"/>
      <c r="L48" s="26"/>
      <c r="M48" s="51"/>
      <c r="N48" s="26"/>
      <c r="O48" s="26"/>
      <c r="P48" s="26"/>
      <c r="Q48" s="26"/>
      <c r="R48" s="26"/>
      <c r="S48" s="26"/>
      <c r="T48" s="56"/>
      <c r="V48" s="3"/>
    </row>
    <row r="49" spans="1:22" s="1" customFormat="1" ht="11.25" customHeight="1">
      <c r="A49" s="10">
        <v>-334</v>
      </c>
      <c r="B49" s="126" t="str">
        <f>IF('Kohad_65-68'!E23="","",IF('Kohad_65-68'!E23='Kohad_65-68'!B22,'Kohad_65-68'!B24,'Kohad_65-68'!B22))</f>
        <v>Bye Bye</v>
      </c>
      <c r="C49" s="126"/>
      <c r="D49" s="126"/>
      <c r="E49" s="49"/>
      <c r="F49" s="50" t="str">
        <f>IF(Mängud!F180="","",Mängud!F180)</f>
        <v>w.o.</v>
      </c>
      <c r="G49" s="48"/>
      <c r="H49" s="26"/>
      <c r="I49" s="26"/>
      <c r="J49" s="51"/>
      <c r="K49" s="26"/>
      <c r="L49" s="26"/>
      <c r="M49" s="51"/>
      <c r="N49" s="26"/>
      <c r="O49" s="26"/>
      <c r="P49" s="26"/>
      <c r="Q49" s="26"/>
      <c r="R49" s="26"/>
      <c r="S49" s="26"/>
      <c r="T49" s="43"/>
      <c r="V49" s="3"/>
    </row>
    <row r="50" spans="1:22" s="1" customFormat="1" ht="11.25" customHeight="1">
      <c r="A50" s="26"/>
      <c r="B50" s="26"/>
      <c r="C50" s="26"/>
      <c r="D50" s="26"/>
      <c r="E50" s="26"/>
      <c r="F50" s="26"/>
      <c r="G50" s="51">
        <v>434</v>
      </c>
      <c r="H50" s="128" t="str">
        <f>IF(Mängud!E235="","",Mängud!E235)</f>
        <v>Bye Bye</v>
      </c>
      <c r="I50" s="128"/>
      <c r="J50" s="128"/>
      <c r="K50" s="52"/>
      <c r="L50" s="26"/>
      <c r="M50" s="51"/>
      <c r="N50" s="26"/>
      <c r="O50" s="26"/>
      <c r="P50" s="26"/>
      <c r="Q50" s="26"/>
      <c r="R50" s="26"/>
      <c r="S50" s="26"/>
      <c r="T50" s="43"/>
      <c r="V50" s="3"/>
    </row>
    <row r="51" spans="1:22" s="1" customFormat="1" ht="11.25" customHeight="1">
      <c r="A51" s="10">
        <v>-335</v>
      </c>
      <c r="B51" s="127" t="str">
        <f>IF('Kohad_65-68'!E27="","",IF('Kohad_65-68'!E27='Kohad_65-68'!B26,'Kohad_65-68'!B28,'Kohad_65-68'!B26))</f>
        <v>Bye Bye</v>
      </c>
      <c r="C51" s="127"/>
      <c r="D51" s="127"/>
      <c r="E51" s="26"/>
      <c r="F51" s="26"/>
      <c r="G51" s="51"/>
      <c r="H51" s="49"/>
      <c r="I51" s="50" t="str">
        <f>IF(Mängud!F235="","",Mängud!F235)</f>
        <v>w.o.</v>
      </c>
      <c r="J51" s="54"/>
      <c r="K51" s="47"/>
      <c r="L51" s="26"/>
      <c r="M51" s="51"/>
      <c r="N51" s="26"/>
      <c r="O51" s="26"/>
      <c r="P51" s="26"/>
      <c r="Q51" s="26"/>
      <c r="R51" s="26"/>
      <c r="S51" s="26"/>
      <c r="T51" s="43"/>
      <c r="V51" s="3"/>
    </row>
    <row r="52" spans="1:22" s="1" customFormat="1" ht="11.25" customHeight="1">
      <c r="A52" s="26"/>
      <c r="B52" s="26"/>
      <c r="C52" s="26"/>
      <c r="D52" s="48">
        <v>380</v>
      </c>
      <c r="E52" s="128" t="str">
        <f>IF(Mängud!E181="","",Mängud!E181)</f>
        <v>Bye Bye</v>
      </c>
      <c r="F52" s="128"/>
      <c r="G52" s="128"/>
      <c r="H52" s="52"/>
      <c r="I52" s="26"/>
      <c r="J52" s="26"/>
      <c r="K52" s="26"/>
      <c r="L52" s="26"/>
      <c r="M52" s="51"/>
      <c r="N52" s="26"/>
      <c r="O52" s="26"/>
      <c r="P52" s="26"/>
      <c r="Q52" s="26"/>
      <c r="R52" s="26"/>
      <c r="S52" s="26"/>
      <c r="T52" s="43"/>
      <c r="V52" s="3"/>
    </row>
    <row r="53" spans="1:22" s="1" customFormat="1" ht="11.25" customHeight="1">
      <c r="A53" s="10">
        <v>-336</v>
      </c>
      <c r="B53" s="126" t="str">
        <f>IF('Kohad_65-68'!E31="","",IF('Kohad_65-68'!E31='Kohad_65-68'!B30,'Kohad_65-68'!B32,'Kohad_65-68'!B30))</f>
        <v>Bye Bye</v>
      </c>
      <c r="C53" s="126"/>
      <c r="D53" s="126"/>
      <c r="E53" s="49"/>
      <c r="F53" s="50" t="str">
        <f>IF(Mängud!F181="","",Mängud!F181)</f>
        <v>w.o.</v>
      </c>
      <c r="G53" s="54"/>
      <c r="H53" s="47"/>
      <c r="I53" s="26"/>
      <c r="J53" s="26"/>
      <c r="K53" s="26"/>
      <c r="L53" s="26"/>
      <c r="M53" s="51"/>
      <c r="N53" s="26"/>
      <c r="O53" s="26"/>
      <c r="P53" s="26"/>
      <c r="Q53" s="26"/>
      <c r="R53" s="26"/>
      <c r="S53" s="26"/>
      <c r="T53" s="43"/>
      <c r="V53" s="3"/>
    </row>
    <row r="54" spans="1:22" s="1" customFormat="1" ht="11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51">
        <v>527</v>
      </c>
      <c r="N54" s="128" t="str">
        <f>IF(Mängud!E328="","",Mängud!E328)</f>
        <v>Sara Ponnin</v>
      </c>
      <c r="O54" s="128"/>
      <c r="P54" s="128"/>
      <c r="Q54" s="10" t="s">
        <v>108</v>
      </c>
      <c r="R54" s="26"/>
      <c r="S54" s="26"/>
      <c r="T54" s="43"/>
      <c r="V54" s="3"/>
    </row>
    <row r="55" spans="1:22" s="1" customFormat="1" ht="11.25" customHeight="1">
      <c r="A55" s="10">
        <v>-337</v>
      </c>
      <c r="B55" s="127" t="str">
        <f>IF('Kohad_65-68'!E35="","",IF('Kohad_65-68'!E35='Kohad_65-68'!B34,'Kohad_65-68'!B36,'Kohad_65-68'!B34))</f>
        <v>Bye Bye</v>
      </c>
      <c r="C55" s="127"/>
      <c r="D55" s="127"/>
      <c r="E55" s="26"/>
      <c r="F55" s="26"/>
      <c r="G55" s="26"/>
      <c r="H55" s="26"/>
      <c r="I55" s="26"/>
      <c r="J55" s="26"/>
      <c r="K55" s="26"/>
      <c r="L55" s="26"/>
      <c r="M55" s="51"/>
      <c r="N55" s="49"/>
      <c r="O55" s="50" t="str">
        <f>IF(Mängud!F328="","",Mängud!F328)</f>
        <v>3:0</v>
      </c>
      <c r="P55" s="26"/>
      <c r="Q55" s="26"/>
      <c r="R55" s="26"/>
      <c r="S55" s="26"/>
      <c r="T55" s="56"/>
      <c r="V55" s="3"/>
    </row>
    <row r="56" spans="1:22" s="1" customFormat="1" ht="11.25" customHeight="1">
      <c r="A56" s="26"/>
      <c r="B56" s="26"/>
      <c r="C56" s="26"/>
      <c r="D56" s="48">
        <v>381</v>
      </c>
      <c r="E56" s="128" t="str">
        <f>IF(Mängud!E182="","",Mängud!E182)</f>
        <v>Bye Bye</v>
      </c>
      <c r="F56" s="128"/>
      <c r="G56" s="128"/>
      <c r="H56" s="26"/>
      <c r="I56" s="26"/>
      <c r="J56" s="26"/>
      <c r="K56" s="26"/>
      <c r="L56" s="26"/>
      <c r="M56" s="51"/>
      <c r="N56" s="26"/>
      <c r="O56" s="26"/>
      <c r="P56" s="26"/>
      <c r="Q56" s="26"/>
      <c r="R56" s="26"/>
      <c r="S56" s="26"/>
      <c r="T56" s="43"/>
      <c r="V56" s="3"/>
    </row>
    <row r="57" spans="1:22" s="1" customFormat="1" ht="11.25" customHeight="1">
      <c r="A57" s="10">
        <v>-338</v>
      </c>
      <c r="B57" s="126" t="str">
        <f>IF('Kohad_65-68'!E39="","",IF('Kohad_65-68'!E39='Kohad_65-68'!B38,'Kohad_65-68'!B40,'Kohad_65-68'!B38))</f>
        <v>Bye Bye</v>
      </c>
      <c r="C57" s="126"/>
      <c r="D57" s="126"/>
      <c r="E57" s="49"/>
      <c r="F57" s="50" t="str">
        <f>IF(Mängud!F182="","",Mängud!F182)</f>
        <v>w.o.</v>
      </c>
      <c r="G57" s="48"/>
      <c r="H57" s="26"/>
      <c r="I57" s="26"/>
      <c r="J57" s="26"/>
      <c r="K57" s="26"/>
      <c r="L57" s="26"/>
      <c r="M57" s="51"/>
      <c r="N57" s="26"/>
      <c r="O57" s="26"/>
      <c r="P57" s="26"/>
      <c r="Q57" s="26"/>
      <c r="R57" s="26"/>
      <c r="S57" s="26"/>
      <c r="T57" s="43"/>
      <c r="V57" s="3"/>
    </row>
    <row r="58" spans="1:22" s="1" customFormat="1" ht="11.25" customHeight="1">
      <c r="A58" s="26"/>
      <c r="B58" s="26"/>
      <c r="C58" s="26"/>
      <c r="D58" s="26"/>
      <c r="E58" s="26"/>
      <c r="F58" s="26"/>
      <c r="G58" s="51">
        <v>435</v>
      </c>
      <c r="H58" s="128" t="str">
        <f>IF(Mängud!E236="","",Mängud!E236)</f>
        <v>Bye Bye</v>
      </c>
      <c r="I58" s="128"/>
      <c r="J58" s="128"/>
      <c r="K58" s="26"/>
      <c r="L58" s="26"/>
      <c r="M58" s="51"/>
      <c r="N58" s="26"/>
      <c r="O58" s="26"/>
      <c r="P58" s="26"/>
      <c r="Q58" s="26"/>
      <c r="R58" s="26"/>
      <c r="S58" s="26"/>
      <c r="T58" s="56"/>
      <c r="V58" s="3"/>
    </row>
    <row r="59" spans="1:22" s="1" customFormat="1" ht="11.25" customHeight="1">
      <c r="A59" s="10">
        <v>-339</v>
      </c>
      <c r="B59" s="127" t="str">
        <f>IF('Kohad_65-68'!E43="","",IF('Kohad_65-68'!E43='Kohad_65-68'!B42,'Kohad_65-68'!B44,'Kohad_65-68'!B42))</f>
        <v>Bye Bye</v>
      </c>
      <c r="C59" s="127"/>
      <c r="D59" s="127"/>
      <c r="E59" s="26"/>
      <c r="F59" s="26"/>
      <c r="G59" s="51"/>
      <c r="H59" s="49"/>
      <c r="I59" s="50" t="str">
        <f>IF(Mängud!F236="","",Mängud!F236)</f>
        <v>w.o.</v>
      </c>
      <c r="J59" s="48"/>
      <c r="K59" s="26"/>
      <c r="L59" s="26"/>
      <c r="M59" s="51"/>
      <c r="N59" s="26"/>
      <c r="O59" s="26"/>
      <c r="P59" s="26"/>
      <c r="Q59" s="26"/>
      <c r="R59" s="26"/>
      <c r="S59" s="26"/>
      <c r="T59" s="43"/>
      <c r="V59" s="3"/>
    </row>
    <row r="60" spans="1:20" ht="12.75">
      <c r="A60" s="26"/>
      <c r="B60" s="26"/>
      <c r="C60" s="26"/>
      <c r="D60" s="48">
        <v>382</v>
      </c>
      <c r="E60" s="128" t="str">
        <f>IF(Mängud!E183="","",Mängud!E183)</f>
        <v>Bye Bye</v>
      </c>
      <c r="F60" s="128"/>
      <c r="G60" s="128"/>
      <c r="H60" s="52"/>
      <c r="I60" s="26"/>
      <c r="J60" s="51"/>
      <c r="K60" s="26"/>
      <c r="L60" s="26"/>
      <c r="M60" s="51"/>
      <c r="N60" s="26"/>
      <c r="O60" s="26"/>
      <c r="P60" s="26"/>
      <c r="Q60" s="26"/>
      <c r="R60" s="26"/>
      <c r="S60" s="26"/>
      <c r="T60" s="46"/>
    </row>
    <row r="61" spans="1:19" ht="12.75">
      <c r="A61" s="10">
        <v>-340</v>
      </c>
      <c r="B61" s="126" t="str">
        <f>IF('Kohad_65-68'!E47="","",IF('Kohad_65-68'!E47='Kohad_65-68'!B46,'Kohad_65-68'!B48,'Kohad_65-68'!B46))</f>
        <v>Bye Bye</v>
      </c>
      <c r="C61" s="126"/>
      <c r="D61" s="126"/>
      <c r="E61" s="49"/>
      <c r="F61" s="50" t="str">
        <f>IF(Mängud!F183="","",Mängud!F183)</f>
        <v>w.o.</v>
      </c>
      <c r="G61" s="54"/>
      <c r="H61" s="47"/>
      <c r="I61" s="26"/>
      <c r="J61" s="51"/>
      <c r="K61" s="26"/>
      <c r="L61" s="26"/>
      <c r="M61" s="51"/>
      <c r="N61" s="26"/>
      <c r="O61" s="26"/>
      <c r="P61" s="26"/>
      <c r="Q61" s="26"/>
      <c r="R61" s="26"/>
      <c r="S61" s="26"/>
    </row>
    <row r="62" spans="1:19" ht="12.75">
      <c r="A62" s="26"/>
      <c r="B62" s="26"/>
      <c r="C62" s="26"/>
      <c r="D62" s="26"/>
      <c r="E62" s="26"/>
      <c r="F62" s="26"/>
      <c r="G62" s="26"/>
      <c r="H62" s="26"/>
      <c r="I62" s="26"/>
      <c r="J62" s="51">
        <v>486</v>
      </c>
      <c r="K62" s="128" t="str">
        <f>IF(Mängud!E287="","",Mängud!E287)</f>
        <v>Sara Ponnin</v>
      </c>
      <c r="L62" s="128"/>
      <c r="M62" s="128"/>
      <c r="N62" s="52"/>
      <c r="O62" s="26"/>
      <c r="P62" s="26"/>
      <c r="Q62" s="26"/>
      <c r="R62" s="26"/>
      <c r="S62" s="26"/>
    </row>
    <row r="63" spans="1:19" ht="12.75">
      <c r="A63" s="10">
        <v>-341</v>
      </c>
      <c r="B63" s="127" t="str">
        <f>IF('Kohad_65-68'!E51="","",IF('Kohad_65-68'!E51='Kohad_65-68'!B50,'Kohad_65-68'!B52,'Kohad_65-68'!B50))</f>
        <v>Bye Bye</v>
      </c>
      <c r="C63" s="127"/>
      <c r="D63" s="127"/>
      <c r="E63" s="26"/>
      <c r="F63" s="26"/>
      <c r="G63" s="26"/>
      <c r="H63" s="26"/>
      <c r="I63" s="26"/>
      <c r="J63" s="51"/>
      <c r="K63" s="49"/>
      <c r="L63" s="15" t="str">
        <f>IF(Mängud!F287="","",Mängud!F287)</f>
        <v>w.o.</v>
      </c>
      <c r="M63" s="26"/>
      <c r="N63" s="26"/>
      <c r="O63" s="26"/>
      <c r="P63" s="26"/>
      <c r="Q63" s="26"/>
      <c r="R63" s="26"/>
      <c r="S63" s="26"/>
    </row>
    <row r="64" spans="1:19" ht="12.75">
      <c r="A64" s="26"/>
      <c r="B64" s="26"/>
      <c r="C64" s="26"/>
      <c r="D64" s="48">
        <v>383</v>
      </c>
      <c r="E64" s="128" t="str">
        <f>IF(Mängud!E184="","",Mängud!E184)</f>
        <v>Bye Bye</v>
      </c>
      <c r="F64" s="128"/>
      <c r="G64" s="128"/>
      <c r="H64" s="26"/>
      <c r="I64" s="26"/>
      <c r="J64" s="51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75">
      <c r="A65" s="10">
        <v>-342</v>
      </c>
      <c r="B65" s="126" t="str">
        <f>IF('Kohad_65-68'!E55="","",IF('Kohad_65-68'!E55='Kohad_65-68'!B54,'Kohad_65-68'!B56,'Kohad_65-68'!B54))</f>
        <v>Bye Bye</v>
      </c>
      <c r="C65" s="126"/>
      <c r="D65" s="126"/>
      <c r="E65" s="49"/>
      <c r="F65" s="50" t="str">
        <f>IF(Mängud!F184="","",Mängud!F184)</f>
        <v>w.o.</v>
      </c>
      <c r="G65" s="48"/>
      <c r="H65" s="26"/>
      <c r="I65" s="26"/>
      <c r="J65" s="51"/>
      <c r="K65" s="26"/>
      <c r="L65" s="26"/>
      <c r="M65" s="10">
        <v>-527</v>
      </c>
      <c r="N65" s="127" t="str">
        <f>IF(N54="","",IF(N54=K46,K62,K46))</f>
        <v>Mirtel Vinnal</v>
      </c>
      <c r="O65" s="127"/>
      <c r="P65" s="127"/>
      <c r="Q65" s="10" t="s">
        <v>109</v>
      </c>
      <c r="R65" s="26"/>
      <c r="S65" s="26"/>
    </row>
    <row r="66" spans="1:19" ht="12.75">
      <c r="A66" s="26"/>
      <c r="B66" s="26"/>
      <c r="C66" s="26"/>
      <c r="D66" s="26"/>
      <c r="E66" s="26"/>
      <c r="F66" s="26"/>
      <c r="G66" s="51">
        <v>436</v>
      </c>
      <c r="H66" s="128" t="str">
        <f>IF(Mängud!E237="","",Mängud!E237)</f>
        <v>Sara Ponnin</v>
      </c>
      <c r="I66" s="128"/>
      <c r="J66" s="128"/>
      <c r="K66" s="52"/>
      <c r="L66" s="26"/>
      <c r="M66" s="26"/>
      <c r="N66" s="26"/>
      <c r="O66" s="26"/>
      <c r="P66" s="26"/>
      <c r="Q66" s="26"/>
      <c r="R66" s="26"/>
      <c r="S66" s="26"/>
    </row>
    <row r="67" spans="1:19" ht="12.75">
      <c r="A67" s="10">
        <v>-343</v>
      </c>
      <c r="B67" s="127" t="str">
        <f>IF('Kohad_65-68'!E59="","",IF('Kohad_65-68'!E59='Kohad_65-68'!B58,'Kohad_65-68'!B60,'Kohad_65-68'!B58))</f>
        <v>Sara Ponnin</v>
      </c>
      <c r="C67" s="127"/>
      <c r="D67" s="127"/>
      <c r="E67" s="26"/>
      <c r="F67" s="26"/>
      <c r="G67" s="51"/>
      <c r="H67" s="49"/>
      <c r="I67" s="50" t="str">
        <f>IF(Mängud!F237="","",Mängud!F237)</f>
        <v>w.o.</v>
      </c>
      <c r="J67" s="54"/>
      <c r="K67" s="47"/>
      <c r="L67" s="26"/>
      <c r="M67" s="26"/>
      <c r="N67" s="26"/>
      <c r="O67" s="26"/>
      <c r="P67" s="26"/>
      <c r="Q67" s="26"/>
      <c r="R67" s="26"/>
      <c r="S67" s="26"/>
    </row>
    <row r="68" spans="1:20" ht="12.75">
      <c r="A68" s="26"/>
      <c r="B68" s="26"/>
      <c r="C68" s="26"/>
      <c r="D68" s="48">
        <v>384</v>
      </c>
      <c r="E68" s="129" t="str">
        <f>IF(Mängud!E185="","",Mängud!E185)</f>
        <v>Sara Ponnin</v>
      </c>
      <c r="F68" s="129"/>
      <c r="G68" s="129"/>
      <c r="H68" s="26"/>
      <c r="I68" s="26"/>
      <c r="J68" s="26"/>
      <c r="K68" s="26"/>
      <c r="L68" s="26"/>
      <c r="M68" s="10">
        <v>-485</v>
      </c>
      <c r="N68" s="107" t="str">
        <f>IF(K46="","",IF(K46=H42,H50,H42))</f>
        <v>Bye Bye</v>
      </c>
      <c r="O68" s="107"/>
      <c r="P68" s="107"/>
      <c r="Q68" s="1"/>
      <c r="R68" s="1"/>
      <c r="S68" s="1"/>
      <c r="T68" s="1"/>
    </row>
    <row r="69" spans="1:20" ht="12.75">
      <c r="A69" s="10">
        <v>-344</v>
      </c>
      <c r="B69" s="126" t="str">
        <f>IF('Kohad_65-68'!E63="","",IF('Kohad_65-68'!E63='Kohad_65-68'!B62,'Kohad_65-68'!B64,'Kohad_65-68'!B62))</f>
        <v>Bye Bye</v>
      </c>
      <c r="C69" s="126"/>
      <c r="D69" s="126"/>
      <c r="E69" s="49"/>
      <c r="F69" s="50" t="str">
        <f>IF(Mängud!F185="","",Mängud!F185)</f>
        <v>w.o.</v>
      </c>
      <c r="G69" s="54"/>
      <c r="H69" s="47"/>
      <c r="I69" s="26"/>
      <c r="J69" s="26"/>
      <c r="K69" s="26"/>
      <c r="L69" s="26"/>
      <c r="M69" s="1"/>
      <c r="N69" s="1"/>
      <c r="O69" s="1"/>
      <c r="P69" s="13">
        <v>526</v>
      </c>
      <c r="Q69" s="111" t="str">
        <f>IF(Mängud!E327="","",Mängud!E327)</f>
        <v>Bye Bye</v>
      </c>
      <c r="R69" s="111"/>
      <c r="S69" s="111"/>
      <c r="T69" s="10" t="s">
        <v>110</v>
      </c>
    </row>
    <row r="70" spans="1:20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10">
        <v>-486</v>
      </c>
      <c r="N70" s="122" t="str">
        <f>IF(K62="","",IF(K62=H58,H66,H58))</f>
        <v>Bye Bye</v>
      </c>
      <c r="O70" s="122"/>
      <c r="P70" s="122"/>
      <c r="Q70" s="14"/>
      <c r="R70" s="15" t="str">
        <f>IF(Mängud!F327="","",Mängud!F327)</f>
        <v>w.o.</v>
      </c>
      <c r="S70" s="1"/>
      <c r="T70" s="1"/>
    </row>
    <row r="71" spans="1:20" ht="12.75">
      <c r="A71" s="10">
        <v>-433</v>
      </c>
      <c r="B71" s="107" t="str">
        <f>IF(H42="","",IF(H42=E40,E44,E40))</f>
        <v>Bye Bye</v>
      </c>
      <c r="C71" s="107"/>
      <c r="D71" s="107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3">
        <v>483</v>
      </c>
      <c r="E72" s="111" t="str">
        <f>IF(Mängud!E284="","",Mängud!E284)</f>
        <v>Bye Bye</v>
      </c>
      <c r="F72" s="111"/>
      <c r="G72" s="111"/>
      <c r="H72" s="1"/>
      <c r="I72" s="1"/>
      <c r="J72" s="1"/>
      <c r="K72" s="1"/>
      <c r="M72" s="1"/>
      <c r="N72" s="1"/>
      <c r="O72" s="1"/>
      <c r="P72" s="10">
        <v>-526</v>
      </c>
      <c r="Q72" s="107" t="str">
        <f>IF(Q69="","",IF(Q69=N68,N70,N68))</f>
        <v>Bye Bye</v>
      </c>
      <c r="R72" s="107"/>
      <c r="S72" s="107"/>
      <c r="T72" s="10" t="s">
        <v>111</v>
      </c>
    </row>
    <row r="73" spans="1:11" ht="12.75">
      <c r="A73" s="10">
        <v>-434</v>
      </c>
      <c r="B73" s="122" t="str">
        <f>IF(H50="","",IF(H50=E48,E52,E48))</f>
        <v>Bye Bye</v>
      </c>
      <c r="C73" s="122"/>
      <c r="D73" s="122"/>
      <c r="E73" s="14"/>
      <c r="F73" s="15" t="str">
        <f>IF(Mängud!F284="","",Mängud!F284)</f>
        <v>w.o.</v>
      </c>
      <c r="G73" s="13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6">
        <v>525</v>
      </c>
      <c r="H74" s="111" t="str">
        <f>IF(Mängud!E326="","",Mängud!E326)</f>
        <v>Bye Bye</v>
      </c>
      <c r="I74" s="111"/>
      <c r="J74" s="111"/>
      <c r="K74" s="10" t="s">
        <v>112</v>
      </c>
    </row>
    <row r="75" spans="1:11" ht="12.75">
      <c r="A75" s="10">
        <v>-435</v>
      </c>
      <c r="B75" s="107" t="str">
        <f>IF(H58="","",IF(H58=E56,E60,E56))</f>
        <v>Bye Bye</v>
      </c>
      <c r="C75" s="107"/>
      <c r="D75" s="107"/>
      <c r="E75" s="1"/>
      <c r="F75" s="1"/>
      <c r="G75" s="16"/>
      <c r="H75" s="14"/>
      <c r="I75" s="15" t="str">
        <f>IF(Mängud!F326="","",Mängud!F326)</f>
        <v>3:2</v>
      </c>
      <c r="J75" s="17"/>
      <c r="K75" s="19"/>
    </row>
    <row r="76" spans="1:20" ht="12.75">
      <c r="A76" s="1"/>
      <c r="B76" s="1"/>
      <c r="C76" s="1"/>
      <c r="D76" s="13">
        <v>484</v>
      </c>
      <c r="E76" s="106" t="str">
        <f>IF(Mängud!E285="","",Mängud!E285)</f>
        <v>Bye Bye</v>
      </c>
      <c r="F76" s="106"/>
      <c r="G76" s="106"/>
      <c r="H76" s="1"/>
      <c r="I76" s="1"/>
      <c r="J76" s="1"/>
      <c r="K76" s="1"/>
      <c r="M76" s="10">
        <v>-483</v>
      </c>
      <c r="N76" s="107" t="str">
        <f>IF(E72="","",IF(E72=B71,B73,B71))</f>
        <v>Bye Bye</v>
      </c>
      <c r="O76" s="107"/>
      <c r="P76" s="107"/>
      <c r="Q76" s="1"/>
      <c r="R76" s="1"/>
      <c r="S76" s="1"/>
      <c r="T76" s="1"/>
    </row>
    <row r="77" spans="1:20" ht="12.75">
      <c r="A77" s="10">
        <v>-436</v>
      </c>
      <c r="B77" s="122" t="str">
        <f>IF(H66="","",IF(H66=E64,E68,E64))</f>
        <v>Bye Bye</v>
      </c>
      <c r="C77" s="122"/>
      <c r="D77" s="122"/>
      <c r="E77" s="14"/>
      <c r="F77" s="15" t="str">
        <f>IF(Mängud!F285="","",Mängud!F285)</f>
        <v>w.o.</v>
      </c>
      <c r="G77" s="1"/>
      <c r="H77" s="1"/>
      <c r="I77" s="1"/>
      <c r="J77" s="1"/>
      <c r="K77" s="1"/>
      <c r="M77" s="1"/>
      <c r="N77" s="1"/>
      <c r="O77" s="1"/>
      <c r="P77" s="13">
        <v>524</v>
      </c>
      <c r="Q77" s="111" t="str">
        <f>IF(Mängud!E325="","",Mängud!E325)</f>
        <v>Bye Bye</v>
      </c>
      <c r="R77" s="111"/>
      <c r="S77" s="111"/>
      <c r="T77" s="10" t="s">
        <v>113</v>
      </c>
    </row>
    <row r="78" spans="1:20" ht="12.75">
      <c r="A78" s="1"/>
      <c r="B78" s="1"/>
      <c r="C78" s="1"/>
      <c r="D78" s="1"/>
      <c r="E78" s="1"/>
      <c r="F78" s="1"/>
      <c r="G78" s="10">
        <v>-525</v>
      </c>
      <c r="H78" s="107" t="str">
        <f>IF(H74="","",IF(H74=E72,E76,E72))</f>
        <v>Bye Bye</v>
      </c>
      <c r="I78" s="107"/>
      <c r="J78" s="107"/>
      <c r="K78" s="10" t="s">
        <v>114</v>
      </c>
      <c r="M78" s="10">
        <v>-484</v>
      </c>
      <c r="N78" s="122" t="str">
        <f>IF(E76="","",IF(E76=B75,B77,B75))</f>
        <v>Bye Bye</v>
      </c>
      <c r="O78" s="122"/>
      <c r="P78" s="122"/>
      <c r="Q78" s="14"/>
      <c r="R78" s="15" t="str">
        <f>IF(Mängud!F325="","",Mängud!F325)</f>
        <v>w.o.</v>
      </c>
      <c r="S78" s="1"/>
      <c r="T78" s="1"/>
    </row>
    <row r="79" spans="1:20" ht="12.75">
      <c r="A79" s="56"/>
      <c r="B79" s="27"/>
      <c r="C79" s="27"/>
      <c r="D79" s="27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</row>
    <row r="80" spans="13:20" ht="12.75">
      <c r="M80" s="1"/>
      <c r="N80" s="1"/>
      <c r="O80" s="1"/>
      <c r="P80" s="10">
        <v>-524</v>
      </c>
      <c r="Q80" s="107" t="str">
        <f>IF(Q77="","",IF(Q77=N76,N78,N76))</f>
        <v>Bye Bye</v>
      </c>
      <c r="R80" s="107"/>
      <c r="S80" s="107"/>
      <c r="T80" s="10" t="s">
        <v>115</v>
      </c>
    </row>
  </sheetData>
  <sheetProtection selectLockedCells="1" selectUnlockedCells="1"/>
  <mergeCells count="95">
    <mergeCell ref="B2:D2"/>
    <mergeCell ref="R2:S2"/>
    <mergeCell ref="E3:G3"/>
    <mergeCell ref="B4:D4"/>
    <mergeCell ref="A1:T1"/>
    <mergeCell ref="H5:J5"/>
    <mergeCell ref="B6:D6"/>
    <mergeCell ref="E7:G7"/>
    <mergeCell ref="N7:P7"/>
    <mergeCell ref="B8:D8"/>
    <mergeCell ref="Q8:S8"/>
    <mergeCell ref="H9:J9"/>
    <mergeCell ref="N9:P9"/>
    <mergeCell ref="B11:D11"/>
    <mergeCell ref="Q11:S11"/>
    <mergeCell ref="E12:G12"/>
    <mergeCell ref="B13:D13"/>
    <mergeCell ref="H14:J14"/>
    <mergeCell ref="B15:D15"/>
    <mergeCell ref="E16:G16"/>
    <mergeCell ref="B17:D17"/>
    <mergeCell ref="K18:M18"/>
    <mergeCell ref="B19:D19"/>
    <mergeCell ref="E20:G20"/>
    <mergeCell ref="B21:D21"/>
    <mergeCell ref="H22:J22"/>
    <mergeCell ref="B23:D23"/>
    <mergeCell ref="E24:G24"/>
    <mergeCell ref="K24:M24"/>
    <mergeCell ref="B25:D25"/>
    <mergeCell ref="B27:D27"/>
    <mergeCell ref="N27:P27"/>
    <mergeCell ref="E28:G28"/>
    <mergeCell ref="Q28:S28"/>
    <mergeCell ref="B29:D29"/>
    <mergeCell ref="N29:P29"/>
    <mergeCell ref="H30:J30"/>
    <mergeCell ref="B31:D31"/>
    <mergeCell ref="Q31:S31"/>
    <mergeCell ref="E32:G32"/>
    <mergeCell ref="B33:D33"/>
    <mergeCell ref="H34:J34"/>
    <mergeCell ref="N34:P34"/>
    <mergeCell ref="Q35:S35"/>
    <mergeCell ref="N36:P36"/>
    <mergeCell ref="Q38:S38"/>
    <mergeCell ref="B39:D39"/>
    <mergeCell ref="K39:N39"/>
    <mergeCell ref="E40:G40"/>
    <mergeCell ref="B41:D41"/>
    <mergeCell ref="H42:J42"/>
    <mergeCell ref="B43:D43"/>
    <mergeCell ref="E44:G44"/>
    <mergeCell ref="B45:D45"/>
    <mergeCell ref="K46:M46"/>
    <mergeCell ref="B47:D47"/>
    <mergeCell ref="E48:G48"/>
    <mergeCell ref="B49:D49"/>
    <mergeCell ref="H50:J50"/>
    <mergeCell ref="B51:D51"/>
    <mergeCell ref="E52:G52"/>
    <mergeCell ref="B53:D53"/>
    <mergeCell ref="N54:P54"/>
    <mergeCell ref="B55:D55"/>
    <mergeCell ref="E56:G56"/>
    <mergeCell ref="B57:D57"/>
    <mergeCell ref="H58:J58"/>
    <mergeCell ref="B59:D59"/>
    <mergeCell ref="E60:G60"/>
    <mergeCell ref="B61:D61"/>
    <mergeCell ref="K62:M62"/>
    <mergeCell ref="B63:D63"/>
    <mergeCell ref="E64:G64"/>
    <mergeCell ref="B65:D65"/>
    <mergeCell ref="N65:P65"/>
    <mergeCell ref="H66:J66"/>
    <mergeCell ref="B67:D67"/>
    <mergeCell ref="E68:G68"/>
    <mergeCell ref="N68:P68"/>
    <mergeCell ref="B69:D69"/>
    <mergeCell ref="Q69:S69"/>
    <mergeCell ref="N70:P70"/>
    <mergeCell ref="B71:D71"/>
    <mergeCell ref="E72:G72"/>
    <mergeCell ref="Q72:S72"/>
    <mergeCell ref="Q77:S77"/>
    <mergeCell ref="H78:J78"/>
    <mergeCell ref="N78:P78"/>
    <mergeCell ref="Q80:S80"/>
    <mergeCell ref="B73:D73"/>
    <mergeCell ref="H74:J74"/>
    <mergeCell ref="B75:D75"/>
    <mergeCell ref="E76:G76"/>
    <mergeCell ref="N76:P76"/>
    <mergeCell ref="B77:D77"/>
  </mergeCells>
  <printOptions/>
  <pageMargins left="0.15763888888888888" right="0.15763888888888888" top="0.27569444444444446" bottom="0.15763888888888888" header="0.5118055555555555" footer="0.5118055555555555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T32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7" width="5.7109375" style="0" customWidth="1"/>
    <col min="18" max="18" width="3.140625" style="0" bestFit="1" customWidth="1"/>
    <col min="19" max="20" width="5.7109375" style="0" customWidth="1"/>
  </cols>
  <sheetData>
    <row r="1" spans="1:19" ht="12.75">
      <c r="A1" s="125" t="s">
        <v>116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56"/>
    </row>
    <row r="2" spans="1:19" ht="12.75">
      <c r="A2" s="10">
        <v>-377</v>
      </c>
      <c r="B2" s="107" t="str">
        <f>IF('Kohad_69-88'!E40="","",IF('Kohad_69-88'!E40='Kohad_69-88'!B39,'Kohad_69-88'!B41,'Kohad_69-88'!B39))</f>
        <v>Bye Bye</v>
      </c>
      <c r="C2" s="107"/>
      <c r="D2" s="107"/>
      <c r="E2" s="1"/>
      <c r="F2" s="1"/>
      <c r="G2" s="1"/>
      <c r="H2" s="1"/>
      <c r="I2" s="1"/>
      <c r="J2" s="1"/>
      <c r="O2" s="11"/>
      <c r="P2" s="30"/>
      <c r="Q2" s="2"/>
      <c r="R2" s="56"/>
      <c r="S2" s="56"/>
    </row>
    <row r="3" spans="1:14" ht="12.75">
      <c r="A3" s="1"/>
      <c r="B3" s="1"/>
      <c r="C3" s="1"/>
      <c r="D3" s="13">
        <v>429</v>
      </c>
      <c r="E3" s="111" t="str">
        <f>IF(Mängud!E230="","",Mängud!E230)</f>
        <v>Bye Bye</v>
      </c>
      <c r="F3" s="111"/>
      <c r="G3" s="111"/>
      <c r="H3" s="1"/>
      <c r="I3" s="1"/>
      <c r="J3" s="1"/>
      <c r="K3" s="1"/>
      <c r="L3" s="1"/>
      <c r="M3" s="1"/>
      <c r="N3" s="1"/>
    </row>
    <row r="4" spans="1:14" ht="12.75">
      <c r="A4" s="10">
        <v>-378</v>
      </c>
      <c r="B4" s="122" t="str">
        <f>IF('Kohad_69-88'!E44="","",IF('Kohad_69-88'!E44='Kohad_69-88'!B43,'Kohad_69-88'!B45,'Kohad_69-88'!B43))</f>
        <v>Bye Bye</v>
      </c>
      <c r="C4" s="122"/>
      <c r="D4" s="122"/>
      <c r="E4" s="42"/>
      <c r="F4" s="15" t="str">
        <f>IF(Mängud!F230="","",Mängud!F230)</f>
        <v>w.o.</v>
      </c>
      <c r="G4" s="13"/>
      <c r="H4" s="1"/>
      <c r="I4" s="1"/>
      <c r="J4" s="1"/>
      <c r="K4" s="1"/>
      <c r="L4" s="1"/>
      <c r="M4" s="19"/>
      <c r="N4" s="19"/>
    </row>
    <row r="5" spans="1:14" ht="12.75">
      <c r="A5" s="1"/>
      <c r="B5" s="1"/>
      <c r="C5" s="1"/>
      <c r="D5" s="1"/>
      <c r="E5" s="1"/>
      <c r="F5" s="1"/>
      <c r="G5" s="16">
        <v>481</v>
      </c>
      <c r="H5" s="111" t="str">
        <f>IF(Mängud!E282="","",Mängud!E282)</f>
        <v>Bye Bye</v>
      </c>
      <c r="I5" s="111"/>
      <c r="J5" s="111"/>
      <c r="K5" s="1"/>
      <c r="L5" s="1"/>
      <c r="M5" s="19"/>
      <c r="N5" s="19"/>
    </row>
    <row r="6" spans="1:14" ht="12.75">
      <c r="A6" s="10">
        <v>-379</v>
      </c>
      <c r="B6" s="107" t="str">
        <f>IF('Kohad_69-88'!E48="","",IF('Kohad_69-88'!E48='Kohad_69-88'!B47,'Kohad_69-88'!B49,'Kohad_69-88'!B47))</f>
        <v>Bye Bye</v>
      </c>
      <c r="C6" s="107"/>
      <c r="D6" s="107"/>
      <c r="E6" s="1"/>
      <c r="F6" s="1"/>
      <c r="G6" s="16"/>
      <c r="H6" s="42"/>
      <c r="I6" s="15" t="str">
        <f>IF(Mängud!F282="","",Mängud!F282)</f>
        <v>w.o.</v>
      </c>
      <c r="J6" s="13"/>
      <c r="K6" s="1"/>
      <c r="L6" s="1"/>
      <c r="M6" s="19"/>
      <c r="N6" s="19"/>
    </row>
    <row r="7" spans="1:14" ht="12.75">
      <c r="A7" s="1"/>
      <c r="B7" s="1"/>
      <c r="C7" s="1"/>
      <c r="D7" s="13">
        <v>430</v>
      </c>
      <c r="E7" s="106" t="str">
        <f>IF(Mängud!E231="","",Mängud!E231)</f>
        <v>Bye Bye</v>
      </c>
      <c r="F7" s="106"/>
      <c r="G7" s="106"/>
      <c r="H7" s="1"/>
      <c r="I7" s="1"/>
      <c r="J7" s="16"/>
      <c r="K7" s="1"/>
      <c r="L7" s="1"/>
      <c r="M7" s="19"/>
      <c r="N7" s="19"/>
    </row>
    <row r="8" spans="1:14" ht="12.75">
      <c r="A8" s="10">
        <v>-380</v>
      </c>
      <c r="B8" s="122" t="str">
        <f>IF('Kohad_69-88'!E52="","",IF('Kohad_69-88'!E52='Kohad_69-88'!B51,'Kohad_69-88'!B53,'Kohad_69-88'!B51))</f>
        <v>Bye Bye</v>
      </c>
      <c r="C8" s="122"/>
      <c r="D8" s="122"/>
      <c r="E8" s="42"/>
      <c r="F8" s="15" t="str">
        <f>IF(Mängud!F231="","",Mängud!F231)</f>
        <v>w.o.</v>
      </c>
      <c r="G8" s="1"/>
      <c r="H8" s="1"/>
      <c r="I8" s="1"/>
      <c r="J8" s="16"/>
      <c r="K8" s="1"/>
      <c r="L8" s="1"/>
      <c r="M8" s="19"/>
      <c r="N8" s="19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6">
        <v>523</v>
      </c>
      <c r="K9" s="111" t="str">
        <f>IF(Mängud!E324="","",Mängud!E324)</f>
        <v>Bye Bye</v>
      </c>
      <c r="L9" s="111"/>
      <c r="M9" s="111"/>
      <c r="N9" s="22" t="s">
        <v>117</v>
      </c>
    </row>
    <row r="10" spans="1:14" ht="12.75">
      <c r="A10" s="10">
        <v>-381</v>
      </c>
      <c r="B10" s="107" t="str">
        <f>IF('Kohad_69-88'!E56="","",IF('Kohad_69-88'!E56='Kohad_69-88'!B55,'Kohad_69-88'!B57,'Kohad_69-88'!B55))</f>
        <v>Bye Bye</v>
      </c>
      <c r="C10" s="107"/>
      <c r="D10" s="107"/>
      <c r="E10" s="1"/>
      <c r="F10" s="1"/>
      <c r="G10" s="1"/>
      <c r="H10" s="1"/>
      <c r="I10" s="1"/>
      <c r="J10" s="16"/>
      <c r="K10" s="42"/>
      <c r="L10" s="15" t="str">
        <f>IF(Mängud!F324="","",Mängud!F324)</f>
        <v>w.o.</v>
      </c>
      <c r="M10" s="1"/>
      <c r="N10" s="1"/>
    </row>
    <row r="11" spans="1:14" ht="12.75">
      <c r="A11" s="1"/>
      <c r="B11" s="1"/>
      <c r="C11" s="1"/>
      <c r="D11" s="13">
        <v>431</v>
      </c>
      <c r="E11" s="111" t="str">
        <f>IF(Mängud!E232="","",Mängud!E232)</f>
        <v>Bye Bye</v>
      </c>
      <c r="F11" s="111"/>
      <c r="G11" s="111"/>
      <c r="H11" s="1"/>
      <c r="I11" s="1"/>
      <c r="J11" s="16"/>
      <c r="K11" s="1"/>
      <c r="L11" s="1"/>
      <c r="M11" s="1"/>
      <c r="N11" s="1"/>
    </row>
    <row r="12" spans="1:14" ht="12.75">
      <c r="A12" s="10">
        <v>-382</v>
      </c>
      <c r="B12" s="122" t="str">
        <f>IF('Kohad_69-88'!E60="","",IF('Kohad_69-88'!E60='Kohad_69-88'!B59,'Kohad_69-88'!B61,'Kohad_69-88'!B59))</f>
        <v>Bye Bye</v>
      </c>
      <c r="C12" s="122"/>
      <c r="D12" s="122"/>
      <c r="E12" s="42"/>
      <c r="F12" s="15" t="str">
        <f>IF(Mängud!F232="","",Mängud!F232)</f>
        <v>w.o.</v>
      </c>
      <c r="G12" s="13"/>
      <c r="H12" s="1"/>
      <c r="I12" s="1"/>
      <c r="J12" s="16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6">
        <v>482</v>
      </c>
      <c r="H13" s="106" t="str">
        <f>IF(Mängud!E283="","",Mängud!E283)</f>
        <v>Bye Bye</v>
      </c>
      <c r="I13" s="106"/>
      <c r="J13" s="106"/>
      <c r="K13" s="1"/>
      <c r="L13" s="1"/>
      <c r="M13" s="1"/>
      <c r="N13" s="1"/>
    </row>
    <row r="14" spans="1:14" ht="12.75">
      <c r="A14" s="10">
        <v>-383</v>
      </c>
      <c r="B14" s="107" t="str">
        <f>IF('Kohad_69-88'!E64="","",IF('Kohad_69-88'!E64='Kohad_69-88'!B63,'Kohad_69-88'!B65,'Kohad_69-88'!B63))</f>
        <v>Bye Bye</v>
      </c>
      <c r="C14" s="107"/>
      <c r="D14" s="107"/>
      <c r="E14" s="1"/>
      <c r="F14" s="1"/>
      <c r="G14" s="16"/>
      <c r="H14" s="42"/>
      <c r="I14" s="15" t="str">
        <f>IF(Mängud!F283="","",Mängud!F283)</f>
        <v>w.o.</v>
      </c>
      <c r="J14" s="1"/>
      <c r="K14" s="1"/>
      <c r="L14" s="1"/>
      <c r="M14" s="1"/>
      <c r="N14" s="1"/>
    </row>
    <row r="15" spans="1:14" ht="12.75">
      <c r="A15" s="1"/>
      <c r="B15" s="1"/>
      <c r="C15" s="1"/>
      <c r="D15" s="13">
        <v>432</v>
      </c>
      <c r="E15" s="106" t="str">
        <f>IF(Mängud!E233="","",Mängud!E233)</f>
        <v>Bye Bye</v>
      </c>
      <c r="F15" s="106"/>
      <c r="G15" s="106"/>
      <c r="H15" s="1"/>
      <c r="I15" s="1"/>
      <c r="J15" s="1">
        <v>-523</v>
      </c>
      <c r="K15" s="107" t="str">
        <f>IF(K9="","",IF(K9=H5,H13,H5))</f>
        <v>Bye Bye</v>
      </c>
      <c r="L15" s="107"/>
      <c r="M15" s="107"/>
      <c r="N15" s="55" t="s">
        <v>118</v>
      </c>
    </row>
    <row r="16" spans="1:14" ht="12.75">
      <c r="A16" s="10">
        <v>-384</v>
      </c>
      <c r="B16" s="122" t="str">
        <f>IF('Kohad_69-88'!E68="","",IF('Kohad_69-88'!E68='Kohad_69-88'!B67,'Kohad_69-88'!B69,'Kohad_69-88'!B67))</f>
        <v>Bye Bye</v>
      </c>
      <c r="C16" s="122"/>
      <c r="D16" s="122"/>
      <c r="E16" s="42"/>
      <c r="F16" s="15" t="str">
        <f>IF(Mängud!F233="","",Mängud!F233)</f>
        <v>w.o.</v>
      </c>
      <c r="G16" s="1"/>
      <c r="H16" s="1"/>
      <c r="I16" s="1"/>
      <c r="J16" s="1"/>
      <c r="K16" s="1"/>
      <c r="L16" s="1"/>
      <c r="M16" s="1"/>
      <c r="N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0">
        <v>-481</v>
      </c>
      <c r="K17" s="107" t="str">
        <f>IF(H5="","",IF(H5=E3,E7,E3))</f>
        <v>Bye Bye</v>
      </c>
      <c r="L17" s="107"/>
      <c r="M17" s="107"/>
      <c r="N17" s="1"/>
      <c r="O17" s="1"/>
      <c r="P17" s="1"/>
      <c r="Q17" s="1"/>
    </row>
    <row r="18" spans="10:17" ht="12.75">
      <c r="J18" s="1"/>
      <c r="K18" s="1"/>
      <c r="L18" s="1"/>
      <c r="M18" s="13">
        <v>522</v>
      </c>
      <c r="N18" s="111" t="str">
        <f>IF(Mängud!E323="","",Mängud!E323)</f>
        <v>Bye Bye</v>
      </c>
      <c r="O18" s="111"/>
      <c r="P18" s="111"/>
      <c r="Q18" s="10" t="s">
        <v>119</v>
      </c>
    </row>
    <row r="19" spans="1:17" ht="12.75">
      <c r="A19" s="10">
        <v>-429</v>
      </c>
      <c r="B19" s="107" t="str">
        <f>IF(E3="","",IF(E3=B2,B4,B2))</f>
        <v>Bye Bye</v>
      </c>
      <c r="C19" s="107"/>
      <c r="D19" s="107"/>
      <c r="E19" s="1"/>
      <c r="F19" s="1"/>
      <c r="G19" s="1"/>
      <c r="H19" s="1"/>
      <c r="I19" s="1"/>
      <c r="J19" s="10">
        <v>-482</v>
      </c>
      <c r="K19" s="122" t="str">
        <f>IF(H13="","",IF(H13=E11,E15,E11))</f>
        <v>Bye Bye</v>
      </c>
      <c r="L19" s="122"/>
      <c r="M19" s="122"/>
      <c r="N19" s="14"/>
      <c r="O19" s="15" t="str">
        <f>IF(Mängud!F323="","",Mängud!F323)</f>
        <v>w.o.</v>
      </c>
      <c r="P19" s="1"/>
      <c r="Q19" s="1"/>
    </row>
    <row r="20" spans="1:11" ht="12.75">
      <c r="A20" s="1"/>
      <c r="B20" s="1"/>
      <c r="C20" s="1"/>
      <c r="D20" s="13">
        <v>479</v>
      </c>
      <c r="E20" s="111" t="str">
        <f>IF(Mängud!E280="","",Mängud!E280)</f>
        <v>Bye Bye</v>
      </c>
      <c r="F20" s="111"/>
      <c r="G20" s="111"/>
      <c r="H20" s="1"/>
      <c r="I20" s="1"/>
      <c r="J20" s="1"/>
      <c r="K20" s="1"/>
    </row>
    <row r="21" spans="1:20" ht="12.75">
      <c r="A21" s="10">
        <v>-430</v>
      </c>
      <c r="B21" s="122" t="str">
        <f>IF(E7="","",IF(E7=B6,B8,B6))</f>
        <v>Bye Bye</v>
      </c>
      <c r="C21" s="122"/>
      <c r="D21" s="122"/>
      <c r="E21" s="14"/>
      <c r="F21" s="15" t="str">
        <f>IF(Mängud!F280="","",Mängud!F280)</f>
        <v>w.o.</v>
      </c>
      <c r="G21" s="13"/>
      <c r="H21" s="1"/>
      <c r="I21" s="1"/>
      <c r="J21" s="1"/>
      <c r="K21" s="1"/>
      <c r="M21" s="10">
        <v>-522</v>
      </c>
      <c r="N21" s="107" t="str">
        <f>IF(N18="","",IF(N18=K17,K19,K17))</f>
        <v>Bye Bye</v>
      </c>
      <c r="O21" s="107"/>
      <c r="P21" s="107"/>
      <c r="Q21" s="10" t="s">
        <v>120</v>
      </c>
      <c r="R21" s="1"/>
      <c r="S21" s="1"/>
      <c r="T21" s="1"/>
    </row>
    <row r="22" spans="1:15" ht="12.75">
      <c r="A22" s="1"/>
      <c r="B22" s="1"/>
      <c r="C22" s="1"/>
      <c r="D22" s="1"/>
      <c r="E22" s="1"/>
      <c r="F22" s="1"/>
      <c r="G22" s="16">
        <v>521</v>
      </c>
      <c r="H22" s="111" t="str">
        <f>IF(Mängud!E322="","",Mängud!E322)</f>
        <v>Bye Bye</v>
      </c>
      <c r="I22" s="111"/>
      <c r="J22" s="111"/>
      <c r="K22" s="10" t="s">
        <v>121</v>
      </c>
      <c r="M22" s="1"/>
      <c r="N22" s="1"/>
      <c r="O22" s="1"/>
    </row>
    <row r="23" spans="1:11" ht="12.75">
      <c r="A23" s="10">
        <v>-431</v>
      </c>
      <c r="B23" s="107" t="str">
        <f>IF(E11="","",IF(E11=B10,B12,B10))</f>
        <v>Bye Bye</v>
      </c>
      <c r="C23" s="107"/>
      <c r="D23" s="107"/>
      <c r="E23" s="1"/>
      <c r="F23" s="1"/>
      <c r="G23" s="16"/>
      <c r="H23" s="14"/>
      <c r="I23" s="15" t="str">
        <f>IF(Mängud!F322="","",Mängud!F322)</f>
        <v>w.o.</v>
      </c>
      <c r="J23" s="17"/>
      <c r="K23" s="19"/>
    </row>
    <row r="24" spans="1:11" ht="12.75">
      <c r="A24" s="1"/>
      <c r="B24" s="1"/>
      <c r="C24" s="1"/>
      <c r="D24" s="13">
        <v>480</v>
      </c>
      <c r="E24" s="106" t="str">
        <f>IF(Mängud!E281="","",Mängud!E281)</f>
        <v>Bye Bye</v>
      </c>
      <c r="F24" s="106"/>
      <c r="G24" s="106"/>
      <c r="H24" s="1"/>
      <c r="I24" s="1"/>
      <c r="J24" s="1"/>
      <c r="K24" s="1"/>
    </row>
    <row r="25" spans="1:11" ht="12.75">
      <c r="A25" s="10">
        <v>-432</v>
      </c>
      <c r="B25" s="122" t="str">
        <f>IF(E15="","",IF(E15=B14,B16,B14))</f>
        <v>Bye Bye</v>
      </c>
      <c r="C25" s="122"/>
      <c r="D25" s="122"/>
      <c r="E25" s="14"/>
      <c r="F25" s="15" t="str">
        <f>IF(Mängud!F281="","",Mängud!F281)</f>
        <v>w.o.</v>
      </c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0">
        <v>-521</v>
      </c>
      <c r="H26" s="107" t="str">
        <f>IF(H22="","",IF(H22=E20,E24,E20))</f>
        <v>Bye Bye</v>
      </c>
      <c r="I26" s="107"/>
      <c r="J26" s="107"/>
      <c r="K26" s="10" t="s">
        <v>122</v>
      </c>
    </row>
    <row r="27" spans="1:11" ht="12.75">
      <c r="A27" s="56"/>
      <c r="B27" s="27"/>
      <c r="C27" s="27"/>
      <c r="D27" s="27"/>
      <c r="E27" s="1"/>
      <c r="F27" s="1"/>
      <c r="G27" s="1"/>
      <c r="H27" s="1"/>
      <c r="I27" s="1"/>
      <c r="J27" s="1"/>
      <c r="K27" s="1"/>
    </row>
    <row r="28" spans="11:18" ht="12.75">
      <c r="K28" s="10">
        <v>-479</v>
      </c>
      <c r="L28" s="107" t="str">
        <f>IF(E20="","",IF(E20=B19,B21,B19))</f>
        <v>Bye Bye</v>
      </c>
      <c r="M28" s="107"/>
      <c r="N28" s="107"/>
      <c r="O28" s="1"/>
      <c r="P28" s="1"/>
      <c r="Q28" s="1"/>
      <c r="R28" s="1"/>
    </row>
    <row r="29" spans="11:18" ht="12.75">
      <c r="K29" s="1"/>
      <c r="L29" s="1"/>
      <c r="M29" s="1"/>
      <c r="N29" s="13">
        <v>520</v>
      </c>
      <c r="O29" s="111" t="str">
        <f>IF(Mängud!E321="","",Mängud!E321)</f>
        <v>Bye Bye</v>
      </c>
      <c r="P29" s="111"/>
      <c r="Q29" s="111"/>
      <c r="R29" s="10" t="s">
        <v>123</v>
      </c>
    </row>
    <row r="30" spans="11:18" ht="12.75">
      <c r="K30" s="10">
        <v>-480</v>
      </c>
      <c r="L30" s="122" t="str">
        <f>IF(E24="","",IF(E24=B23,B25,B23))</f>
        <v>Bye Bye</v>
      </c>
      <c r="M30" s="122"/>
      <c r="N30" s="122"/>
      <c r="O30" s="14"/>
      <c r="P30" s="15" t="str">
        <f>IF(Mängud!F321="","",Mängud!F321)</f>
        <v>w.o.</v>
      </c>
      <c r="Q30" s="1"/>
      <c r="R30" s="1"/>
    </row>
    <row r="31" spans="11:18" ht="12.75">
      <c r="K31" s="1"/>
      <c r="L31" s="1"/>
      <c r="M31" s="1"/>
      <c r="N31" s="1"/>
      <c r="O31" s="1"/>
      <c r="P31" s="1"/>
      <c r="Q31" s="1"/>
      <c r="R31" s="1"/>
    </row>
    <row r="32" spans="11:18" ht="12.75">
      <c r="K32" s="1"/>
      <c r="L32" s="1"/>
      <c r="M32" s="1"/>
      <c r="N32" s="10">
        <v>-520</v>
      </c>
      <c r="O32" s="107" t="str">
        <f>IF(O29="","",IF(O29=L28,L30,L28))</f>
        <v>Bye Bye</v>
      </c>
      <c r="P32" s="107"/>
      <c r="Q32" s="107"/>
      <c r="R32" s="10" t="s">
        <v>124</v>
      </c>
    </row>
  </sheetData>
  <sheetProtection selectLockedCells="1" selectUnlockedCells="1"/>
  <mergeCells count="33">
    <mergeCell ref="A1:R1"/>
    <mergeCell ref="B2:D2"/>
    <mergeCell ref="E3:G3"/>
    <mergeCell ref="B4:D4"/>
    <mergeCell ref="H5:J5"/>
    <mergeCell ref="B6:D6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K15:M15"/>
    <mergeCell ref="B16:D16"/>
    <mergeCell ref="K17:M17"/>
    <mergeCell ref="N18:P18"/>
    <mergeCell ref="B19:D19"/>
    <mergeCell ref="K19:M19"/>
    <mergeCell ref="E20:G20"/>
    <mergeCell ref="B21:D21"/>
    <mergeCell ref="N21:P21"/>
    <mergeCell ref="O29:Q29"/>
    <mergeCell ref="L30:N30"/>
    <mergeCell ref="O32:Q32"/>
    <mergeCell ref="H22:J22"/>
    <mergeCell ref="B23:D23"/>
    <mergeCell ref="E24:G24"/>
    <mergeCell ref="B25:D25"/>
    <mergeCell ref="H26:J26"/>
    <mergeCell ref="L28:N28"/>
  </mergeCells>
  <printOptions/>
  <pageMargins left="0.15763888888888888" right="0.15763888888888888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Safonov</dc:creator>
  <cp:keywords/>
  <dc:description/>
  <cp:lastModifiedBy>Priit Karjane</cp:lastModifiedBy>
  <cp:lastPrinted>2023-11-28T08:12:04Z</cp:lastPrinted>
  <dcterms:created xsi:type="dcterms:W3CDTF">2023-03-30T17:18:37Z</dcterms:created>
  <dcterms:modified xsi:type="dcterms:W3CDTF">2024-02-26T10:15:01Z</dcterms:modified>
  <cp:category/>
  <cp:version/>
  <cp:contentType/>
  <cp:contentStatus/>
</cp:coreProperties>
</file>