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16" windowHeight="9024" tabRatio="807" activeTab="8"/>
  </bookViews>
  <sheets>
    <sheet name="Paigutus" sheetId="1" r:id="rId1"/>
    <sheet name="Plussring(A)" sheetId="2" r:id="rId2"/>
    <sheet name="Plussring(B)" sheetId="3" r:id="rId3"/>
    <sheet name="Miinusring" sheetId="4" r:id="rId4"/>
    <sheet name="Kohad_3-32" sheetId="5" r:id="rId5"/>
    <sheet name="Kohad_33-48" sheetId="6" r:id="rId6"/>
    <sheet name="Kohad_49-64" sheetId="7" r:id="rId7"/>
    <sheet name="Mängud" sheetId="8" r:id="rId8"/>
    <sheet name="Lõppjärjestus" sheetId="9" r:id="rId9"/>
    <sheet name="Protokoll" sheetId="10" r:id="rId10"/>
    <sheet name="Reitinguks" sheetId="11" r:id="rId11"/>
  </sheets>
  <definedNames>
    <definedName name="_xlnm._FilterDatabase" localSheetId="8" hidden="1">'Lõppjärjestus'!$C$1:$D$65</definedName>
  </definedNames>
  <calcPr fullCalcOnLoad="1"/>
</workbook>
</file>

<file path=xl/sharedStrings.xml><?xml version="1.0" encoding="utf-8"?>
<sst xmlns="http://schemas.openxmlformats.org/spreadsheetml/2006/main" count="913" uniqueCount="319">
  <si>
    <t>Paigutus tabelisse</t>
  </si>
  <si>
    <t>Jrk.</t>
  </si>
  <si>
    <t>Eesnimi</t>
  </si>
  <si>
    <t>Nimi</t>
  </si>
  <si>
    <t>Nimi kokku</t>
  </si>
  <si>
    <t>ID</t>
  </si>
  <si>
    <t>ELTLID</t>
  </si>
  <si>
    <t>Eesti Lauatenniseliit</t>
  </si>
  <si>
    <t>Tulemused kinnitab:</t>
  </si>
  <si>
    <t>ESTONIAN TABLE TENNIS ASSOCIATION</t>
  </si>
  <si>
    <t>Kohtuniku nimi</t>
  </si>
  <si>
    <t>PLUSSRING (Leht A)</t>
  </si>
  <si>
    <t>1.-2.</t>
  </si>
  <si>
    <t>1.</t>
  </si>
  <si>
    <t>2.</t>
  </si>
  <si>
    <t>PLUSSRING ( Leht B )</t>
  </si>
  <si>
    <t>MIINUSRING</t>
  </si>
  <si>
    <t>3.-8.</t>
  </si>
  <si>
    <t>49. - 64.</t>
  </si>
  <si>
    <t>33. - 48.</t>
  </si>
  <si>
    <t>25. - 32.</t>
  </si>
  <si>
    <t>17. - 24.</t>
  </si>
  <si>
    <t>13. - 16.</t>
  </si>
  <si>
    <t>9. - 12.</t>
  </si>
  <si>
    <t>KOHAD  3. - 32.</t>
  </si>
  <si>
    <t>3.</t>
  </si>
  <si>
    <t>4.</t>
  </si>
  <si>
    <t>5.</t>
  </si>
  <si>
    <t>9.</t>
  </si>
  <si>
    <t>6.</t>
  </si>
  <si>
    <t>7.</t>
  </si>
  <si>
    <t>10.</t>
  </si>
  <si>
    <t>8.</t>
  </si>
  <si>
    <t>11.</t>
  </si>
  <si>
    <t>13.</t>
  </si>
  <si>
    <t>12.</t>
  </si>
  <si>
    <t>15.</t>
  </si>
  <si>
    <t>14.</t>
  </si>
  <si>
    <t>16.</t>
  </si>
  <si>
    <t>17.</t>
  </si>
  <si>
    <t>19.</t>
  </si>
  <si>
    <t>18.</t>
  </si>
  <si>
    <t>20.</t>
  </si>
  <si>
    <t>21.</t>
  </si>
  <si>
    <t>23.</t>
  </si>
  <si>
    <t>22.</t>
  </si>
  <si>
    <t>24.</t>
  </si>
  <si>
    <t>25.</t>
  </si>
  <si>
    <t>27.</t>
  </si>
  <si>
    <t>26.</t>
  </si>
  <si>
    <t>28.</t>
  </si>
  <si>
    <t>29.</t>
  </si>
  <si>
    <t>31.</t>
  </si>
  <si>
    <t>30.</t>
  </si>
  <si>
    <t>32.</t>
  </si>
  <si>
    <t>KOHAD  33. - 48.</t>
  </si>
  <si>
    <t>33.</t>
  </si>
  <si>
    <t>34.</t>
  </si>
  <si>
    <t>35.</t>
  </si>
  <si>
    <t>36.</t>
  </si>
  <si>
    <t>37.</t>
  </si>
  <si>
    <t>39.</t>
  </si>
  <si>
    <t>38.</t>
  </si>
  <si>
    <t>40.</t>
  </si>
  <si>
    <t>41.</t>
  </si>
  <si>
    <t>43.</t>
  </si>
  <si>
    <t>42.</t>
  </si>
  <si>
    <t>44.</t>
  </si>
  <si>
    <t>45.</t>
  </si>
  <si>
    <t>47.</t>
  </si>
  <si>
    <t>46.</t>
  </si>
  <si>
    <t>48.</t>
  </si>
  <si>
    <t>KOHAD  49. - 64.</t>
  </si>
  <si>
    <t>49.</t>
  </si>
  <si>
    <t>50.</t>
  </si>
  <si>
    <t>51.</t>
  </si>
  <si>
    <t>52.</t>
  </si>
  <si>
    <t>53.</t>
  </si>
  <si>
    <t>55.</t>
  </si>
  <si>
    <t>54.</t>
  </si>
  <si>
    <t>56.</t>
  </si>
  <si>
    <t>57.</t>
  </si>
  <si>
    <t>59.</t>
  </si>
  <si>
    <t>58.</t>
  </si>
  <si>
    <t>60.</t>
  </si>
  <si>
    <t>61.</t>
  </si>
  <si>
    <t>63.</t>
  </si>
  <si>
    <t>62.</t>
  </si>
  <si>
    <t>64.</t>
  </si>
  <si>
    <t>Mäng</t>
  </si>
  <si>
    <t>Mängija1</t>
  </si>
  <si>
    <t>Mängija2</t>
  </si>
  <si>
    <t>Laud</t>
  </si>
  <si>
    <t>Võitja</t>
  </si>
  <si>
    <t>Tulemus</t>
  </si>
  <si>
    <t>Kohad</t>
  </si>
  <si>
    <t>Trükkida</t>
  </si>
  <si>
    <t>Tulemused</t>
  </si>
  <si>
    <t>1;2</t>
  </si>
  <si>
    <t>3:0</t>
  </si>
  <si>
    <t>3:1</t>
  </si>
  <si>
    <t>3:2</t>
  </si>
  <si>
    <t>w.o.</t>
  </si>
  <si>
    <t>2:0</t>
  </si>
  <si>
    <t>2:1</t>
  </si>
  <si>
    <t>4:0</t>
  </si>
  <si>
    <t>4:1</t>
  </si>
  <si>
    <t>4:2</t>
  </si>
  <si>
    <t>4:3</t>
  </si>
  <si>
    <t>1;2;3</t>
  </si>
  <si>
    <t>1;2;3;6</t>
  </si>
  <si>
    <t>1;2;3;5;6</t>
  </si>
  <si>
    <t>Kõik</t>
  </si>
  <si>
    <t>I poolfinaal</t>
  </si>
  <si>
    <t>II poolfinaal</t>
  </si>
  <si>
    <t>63.-64.</t>
  </si>
  <si>
    <t>61.-62.</t>
  </si>
  <si>
    <t>59.-60.</t>
  </si>
  <si>
    <t>57.-58.</t>
  </si>
  <si>
    <t>55.-56.</t>
  </si>
  <si>
    <t>53.-54.</t>
  </si>
  <si>
    <t>51.-52.</t>
  </si>
  <si>
    <t>49.-50.</t>
  </si>
  <si>
    <t>Finaal</t>
  </si>
  <si>
    <t>47.-48.</t>
  </si>
  <si>
    <t>45.-46.</t>
  </si>
  <si>
    <t>43.-44.</t>
  </si>
  <si>
    <t>41.-42.</t>
  </si>
  <si>
    <t>39.-40.</t>
  </si>
  <si>
    <t>37.-38.</t>
  </si>
  <si>
    <t>35.-36.</t>
  </si>
  <si>
    <t>33.-34.</t>
  </si>
  <si>
    <t>31.-32.</t>
  </si>
  <si>
    <t>29.-30.</t>
  </si>
  <si>
    <t>27.-28.</t>
  </si>
  <si>
    <t>25.-26.</t>
  </si>
  <si>
    <t>23.-24.</t>
  </si>
  <si>
    <t>21.-22.</t>
  </si>
  <si>
    <t>19.-20.</t>
  </si>
  <si>
    <t>17.-18.</t>
  </si>
  <si>
    <t>15.-16.</t>
  </si>
  <si>
    <t>13.-14.</t>
  </si>
  <si>
    <t>11.-12.</t>
  </si>
  <si>
    <t>9.-10.</t>
  </si>
  <si>
    <t>7.-8.</t>
  </si>
  <si>
    <t>5.-6.</t>
  </si>
  <si>
    <t>3.-4</t>
  </si>
  <si>
    <t xml:space="preserve">Koht </t>
  </si>
  <si>
    <t>Mängija</t>
  </si>
  <si>
    <t>A</t>
  </si>
  <si>
    <t>B</t>
  </si>
  <si>
    <t>C</t>
  </si>
  <si>
    <t>D</t>
  </si>
  <si>
    <t>E</t>
  </si>
  <si>
    <t>F</t>
  </si>
  <si>
    <t>G</t>
  </si>
  <si>
    <t>H</t>
  </si>
  <si>
    <t>VOISTLUS</t>
  </si>
  <si>
    <t>KUUPAEV</t>
  </si>
  <si>
    <t>ASUKOHT</t>
  </si>
  <si>
    <t>KOHTUNIK</t>
  </si>
  <si>
    <t>KORRALDAJA</t>
  </si>
  <si>
    <t>PERENIMI</t>
  </si>
  <si>
    <t>EESNIMI</t>
  </si>
  <si>
    <t>MANGU_ID</t>
  </si>
  <si>
    <t>KLASS</t>
  </si>
  <si>
    <t>VOITJA_ID</t>
  </si>
  <si>
    <t>VOITJA_NIMI</t>
  </si>
  <si>
    <t>KAOTAJA_ID</t>
  </si>
  <si>
    <t>KAOTAJA_NIMI</t>
  </si>
  <si>
    <t>SETID</t>
  </si>
  <si>
    <t>PUNKTID</t>
  </si>
  <si>
    <t>Lauad</t>
  </si>
  <si>
    <t>Vanusegrupp</t>
  </si>
  <si>
    <t>Kohalik</t>
  </si>
  <si>
    <t>Antti</t>
  </si>
  <si>
    <t>Luigemaa</t>
  </si>
  <si>
    <t>Antti Luigemaa</t>
  </si>
  <si>
    <t>Frank tomas</t>
  </si>
  <si>
    <t>Türi</t>
  </si>
  <si>
    <t>Frank tomas Türi</t>
  </si>
  <si>
    <t>Urmas</t>
  </si>
  <si>
    <t>King</t>
  </si>
  <si>
    <t>Urmas King</t>
  </si>
  <si>
    <t>Allan</t>
  </si>
  <si>
    <t>Salla</t>
  </si>
  <si>
    <t>Allan Salla</t>
  </si>
  <si>
    <t>Pille</t>
  </si>
  <si>
    <t>Veesaar</t>
  </si>
  <si>
    <t>Pille Veesaar</t>
  </si>
  <si>
    <t>Tristan</t>
  </si>
  <si>
    <t>Pugi</t>
  </si>
  <si>
    <t>Tristan Pugi</t>
  </si>
  <si>
    <t>Sinisalu</t>
  </si>
  <si>
    <t>Urmas Sinisalu</t>
  </si>
  <si>
    <t>Kai</t>
  </si>
  <si>
    <t>Thornbech</t>
  </si>
  <si>
    <t>Kai Thornbech</t>
  </si>
  <si>
    <t>Vladyslav</t>
  </si>
  <si>
    <t>Rybachok</t>
  </si>
  <si>
    <t>Vladyslav Rybachok</t>
  </si>
  <si>
    <t>Heino</t>
  </si>
  <si>
    <t>Kruusement</t>
  </si>
  <si>
    <t>Heino Kruusement</t>
  </si>
  <si>
    <t>Katrin-riina</t>
  </si>
  <si>
    <t>Hanson</t>
  </si>
  <si>
    <t>Katrin-riina Hanson</t>
  </si>
  <si>
    <t>Imre</t>
  </si>
  <si>
    <t>Korsen</t>
  </si>
  <si>
    <t>Imre Korsen</t>
  </si>
  <si>
    <t>Veiko</t>
  </si>
  <si>
    <t>Ristissaar</t>
  </si>
  <si>
    <t>Veiko Ristissaar</t>
  </si>
  <si>
    <t>Andrus</t>
  </si>
  <si>
    <t>Mäletjärv</t>
  </si>
  <si>
    <t>Andrus Mäletjärv</t>
  </si>
  <si>
    <t>Amanda</t>
  </si>
  <si>
    <t>Hallik</t>
  </si>
  <si>
    <t>Amanda Hallik</t>
  </si>
  <si>
    <t>Toomas</t>
  </si>
  <si>
    <t>Talumets</t>
  </si>
  <si>
    <t>Toomas Talumets</t>
  </si>
  <si>
    <t>Vladimir</t>
  </si>
  <si>
    <t>Šastin</t>
  </si>
  <si>
    <t>Vladimir Šastin</t>
  </si>
  <si>
    <t>Kalju</t>
  </si>
  <si>
    <t>Kalda</t>
  </si>
  <si>
    <t>Kalju Kalda</t>
  </si>
  <si>
    <t>Almar</t>
  </si>
  <si>
    <t>Rahuoja</t>
  </si>
  <si>
    <t>Almar Rahuoja</t>
  </si>
  <si>
    <t>Marika</t>
  </si>
  <si>
    <t>Kotka</t>
  </si>
  <si>
    <t>Marika Kotka</t>
  </si>
  <si>
    <t>Andres</t>
  </si>
  <si>
    <t>Puusep</t>
  </si>
  <si>
    <t>Andres Puusep</t>
  </si>
  <si>
    <t>Nasir</t>
  </si>
  <si>
    <t>Kalju Nasir</t>
  </si>
  <si>
    <t>Taimo</t>
  </si>
  <si>
    <t>Jullinen</t>
  </si>
  <si>
    <t>Taimo Jullinen</t>
  </si>
  <si>
    <t>Raigo</t>
  </si>
  <si>
    <t>Rommot</t>
  </si>
  <si>
    <t>Raigo Rommot</t>
  </si>
  <si>
    <t>Reti</t>
  </si>
  <si>
    <t>Juus</t>
  </si>
  <si>
    <t>Reti Juus</t>
  </si>
  <si>
    <t>Riho</t>
  </si>
  <si>
    <t>Strazev</t>
  </si>
  <si>
    <t>Riho Strazev</t>
  </si>
  <si>
    <t>Marko</t>
  </si>
  <si>
    <t>Perendi</t>
  </si>
  <si>
    <t>Marko Perendi</t>
  </si>
  <si>
    <t>Kristi</t>
  </si>
  <si>
    <t>Ernits</t>
  </si>
  <si>
    <t>Kristi Ernits</t>
  </si>
  <si>
    <t>Alex</t>
  </si>
  <si>
    <t>Alex Rahuoja</t>
  </si>
  <si>
    <t>Arvi</t>
  </si>
  <si>
    <t>Merigan</t>
  </si>
  <si>
    <t>Arvi Merigan</t>
  </si>
  <si>
    <t>Reet</t>
  </si>
  <si>
    <t>Kullerkupp</t>
  </si>
  <si>
    <t>Reet Kullerkupp</t>
  </si>
  <si>
    <t>Kert</t>
  </si>
  <si>
    <t>Kert Talumets</t>
  </si>
  <si>
    <t>Tõnu</t>
  </si>
  <si>
    <t>Hansar</t>
  </si>
  <si>
    <t>Tõnu Hansar</t>
  </si>
  <si>
    <t>Mati</t>
  </si>
  <si>
    <t>Türk</t>
  </si>
  <si>
    <t>Mati Türk</t>
  </si>
  <si>
    <t>Aili</t>
  </si>
  <si>
    <t>Kuldkepp</t>
  </si>
  <si>
    <t>Aili Kuldkepp</t>
  </si>
  <si>
    <t>Raivo</t>
  </si>
  <si>
    <t>Roots</t>
  </si>
  <si>
    <t>Raivo Roots</t>
  </si>
  <si>
    <t>Ivar</t>
  </si>
  <si>
    <t>Kiik</t>
  </si>
  <si>
    <t>Ivar Kiik</t>
  </si>
  <si>
    <t>Heiki</t>
  </si>
  <si>
    <t>Heiki Hansar</t>
  </si>
  <si>
    <t>Vahur</t>
  </si>
  <si>
    <t>Männa</t>
  </si>
  <si>
    <t>Vahur Männa</t>
  </si>
  <si>
    <t>Anatoli</t>
  </si>
  <si>
    <t>Zapunov</t>
  </si>
  <si>
    <t>Anatoli Zapunov</t>
  </si>
  <si>
    <t>Vender</t>
  </si>
  <si>
    <t>Urmas Vender</t>
  </si>
  <si>
    <t>Neverly</t>
  </si>
  <si>
    <t>Lukas</t>
  </si>
  <si>
    <t>Neverly Lukas</t>
  </si>
  <si>
    <t>Anneli</t>
  </si>
  <si>
    <t>Mälksoo</t>
  </si>
  <si>
    <t>Anneli Mälksoo</t>
  </si>
  <si>
    <t>Jaanika</t>
  </si>
  <si>
    <t>Torokvei</t>
  </si>
  <si>
    <t>Jaanika Torokvei</t>
  </si>
  <si>
    <t>Larissa</t>
  </si>
  <si>
    <t>Lill</t>
  </si>
  <si>
    <t>Larissa Lill</t>
  </si>
  <si>
    <t>Taivo</t>
  </si>
  <si>
    <t>Koitla</t>
  </si>
  <si>
    <t>Taivo Koitla</t>
  </si>
  <si>
    <t>Jako</t>
  </si>
  <si>
    <t>Jako Lill</t>
  </si>
  <si>
    <t>Allar</t>
  </si>
  <si>
    <t>Oviir</t>
  </si>
  <si>
    <t>Allar Oviir</t>
  </si>
  <si>
    <t>Toivo</t>
  </si>
  <si>
    <t>Sepp</t>
  </si>
  <si>
    <t>Toivo Sepp</t>
  </si>
  <si>
    <t>Bye</t>
  </si>
  <si>
    <t>Bye Bye</t>
  </si>
  <si>
    <t>Raplamaa seeriavõistluse Järvakandi etapp</t>
  </si>
  <si>
    <t>Valtu Spordimaja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</si>
</sst>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/dd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Jah&quot;;&quot;Jah&quot;;&quot;Ei&quot;"/>
    <numFmt numFmtId="172" formatCode="&quot;Tõene&quot;;&quot;Tõene&quot;;&quot;Väär&quot;"/>
    <numFmt numFmtId="173" formatCode="&quot;Sees&quot;;&quot;Sees&quot;;&quot;Väljas&quot;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8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>
      <alignment/>
      <protection/>
    </xf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3" borderId="3" applyNumberFormat="0" applyAlignment="0" applyProtection="0"/>
    <xf numFmtId="0" fontId="39" fillId="0" borderId="4" applyNumberFormat="0" applyFill="0" applyAlignment="0" applyProtection="0"/>
    <xf numFmtId="0" fontId="0" fillId="24" borderId="5" applyNumberFormat="0" applyFont="0" applyAlignment="0" applyProtection="0"/>
    <xf numFmtId="0" fontId="40" fillId="25" borderId="0" applyNumberFormat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20" borderId="9" applyNumberFormat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14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hidden="1"/>
    </xf>
    <xf numFmtId="49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 hidden="1"/>
    </xf>
    <xf numFmtId="20" fontId="0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49" fontId="9" fillId="0" borderId="0" xfId="0" applyNumberFormat="1" applyFont="1" applyAlignment="1" applyProtection="1">
      <alignment/>
      <protection locked="0"/>
    </xf>
    <xf numFmtId="0" fontId="10" fillId="33" borderId="15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49" fontId="10" fillId="0" borderId="0" xfId="0" applyNumberFormat="1" applyFont="1" applyAlignment="1" applyProtection="1">
      <alignment/>
      <protection locked="0"/>
    </xf>
    <xf numFmtId="0" fontId="10" fillId="33" borderId="16" xfId="0" applyFont="1" applyFill="1" applyBorder="1" applyAlignment="1" applyProtection="1">
      <alignment/>
      <protection locked="0"/>
    </xf>
    <xf numFmtId="166" fontId="1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49" applyNumberFormat="1" applyFont="1" applyFill="1" applyBorder="1" applyAlignment="1" applyProtection="1">
      <alignment/>
      <protection locked="0"/>
    </xf>
    <xf numFmtId="0" fontId="12" fillId="0" borderId="0" xfId="0" applyNumberFormat="1" applyFont="1" applyAlignment="1" applyProtection="1">
      <alignment/>
      <protection locked="0"/>
    </xf>
    <xf numFmtId="49" fontId="12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49" fontId="10" fillId="33" borderId="16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49" fillId="34" borderId="0" xfId="0" applyFont="1" applyFill="1" applyAlignment="1">
      <alignment vertical="center" wrapText="1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166" fontId="5" fillId="0" borderId="18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33" xfId="0" applyFont="1" applyBorder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Excel Built-in Normal 1" xfId="34"/>
    <cellStyle name="Halb" xfId="35"/>
    <cellStyle name="Hea" xfId="36"/>
    <cellStyle name="Hoiatuse tekst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nd" xfId="57"/>
    <cellStyle name="Currency" xfId="58"/>
    <cellStyle name="Currency [0]" xfId="59"/>
    <cellStyle name="Väljund" xfId="60"/>
    <cellStyle name="Üldpealkiri" xfId="61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67"/>
  <sheetViews>
    <sheetView zoomScalePageLayoutView="0" workbookViewId="0" topLeftCell="A46">
      <selection activeCell="N19" sqref="N19"/>
    </sheetView>
  </sheetViews>
  <sheetFormatPr defaultColWidth="9.140625" defaultRowHeight="12.75"/>
  <cols>
    <col min="1" max="1" width="9.140625" style="1" customWidth="1"/>
    <col min="2" max="2" width="10.28125" style="2" customWidth="1"/>
    <col min="3" max="3" width="14.57421875" style="2" customWidth="1"/>
    <col min="4" max="4" width="20.8515625" style="2" customWidth="1"/>
    <col min="5" max="5" width="6.8515625" style="2" customWidth="1"/>
    <col min="6" max="6" width="9.140625" style="2" customWidth="1"/>
    <col min="7" max="7" width="11.140625" style="51" customWidth="1"/>
    <col min="8" max="8" width="6.57421875" style="51" customWidth="1"/>
    <col min="9" max="16384" width="9.140625" style="3" customWidth="1"/>
  </cols>
  <sheetData>
    <row r="1" spans="1:4" ht="12.75">
      <c r="A1" s="56" t="s">
        <v>0</v>
      </c>
      <c r="B1" s="56"/>
      <c r="C1" s="56"/>
      <c r="D1" s="4"/>
    </row>
    <row r="3" spans="1:8" ht="12.75">
      <c r="A3" s="1" t="s">
        <v>1</v>
      </c>
      <c r="B3" s="2" t="s">
        <v>2</v>
      </c>
      <c r="C3" s="2" t="s">
        <v>3</v>
      </c>
      <c r="D3" s="2" t="s">
        <v>4</v>
      </c>
      <c r="E3" s="2" t="s">
        <v>6</v>
      </c>
      <c r="F3" s="2" t="s">
        <v>5</v>
      </c>
      <c r="G3" s="52" t="s">
        <v>173</v>
      </c>
      <c r="H3" s="52" t="s">
        <v>174</v>
      </c>
    </row>
    <row r="4" spans="1:7" ht="12.75">
      <c r="A4" s="16">
        <v>1</v>
      </c>
      <c r="B4" s="55" t="s">
        <v>175</v>
      </c>
      <c r="C4" s="55" t="s">
        <v>176</v>
      </c>
      <c r="D4" s="55" t="s">
        <v>177</v>
      </c>
      <c r="E4" s="55">
        <v>204</v>
      </c>
      <c r="F4" s="6">
        <v>1</v>
      </c>
      <c r="G4" s="54"/>
    </row>
    <row r="5" spans="1:7" ht="12.75">
      <c r="A5" s="16">
        <v>2</v>
      </c>
      <c r="B5" s="55" t="s">
        <v>178</v>
      </c>
      <c r="C5" s="55" t="s">
        <v>179</v>
      </c>
      <c r="D5" s="55" t="s">
        <v>180</v>
      </c>
      <c r="E5" s="55">
        <v>9706</v>
      </c>
      <c r="F5" s="6">
        <v>2</v>
      </c>
      <c r="G5" s="54"/>
    </row>
    <row r="6" spans="1:7" ht="12.75">
      <c r="A6" s="16">
        <v>3</v>
      </c>
      <c r="B6" s="55" t="s">
        <v>181</v>
      </c>
      <c r="C6" s="55" t="s">
        <v>182</v>
      </c>
      <c r="D6" s="55" t="s">
        <v>183</v>
      </c>
      <c r="E6" s="55">
        <v>178</v>
      </c>
      <c r="F6" s="6">
        <v>3</v>
      </c>
      <c r="G6" s="54"/>
    </row>
    <row r="7" spans="1:7" ht="12.75">
      <c r="A7" s="16">
        <v>4</v>
      </c>
      <c r="B7" s="55" t="s">
        <v>184</v>
      </c>
      <c r="C7" s="55" t="s">
        <v>185</v>
      </c>
      <c r="D7" s="55" t="s">
        <v>186</v>
      </c>
      <c r="E7" s="55">
        <v>7445</v>
      </c>
      <c r="F7" s="6">
        <v>4</v>
      </c>
      <c r="G7" s="54"/>
    </row>
    <row r="8" spans="1:7" ht="12.75">
      <c r="A8" s="16">
        <v>5</v>
      </c>
      <c r="B8" s="55" t="s">
        <v>187</v>
      </c>
      <c r="C8" s="55" t="s">
        <v>188</v>
      </c>
      <c r="D8" s="55" t="s">
        <v>189</v>
      </c>
      <c r="E8" s="55">
        <v>44</v>
      </c>
      <c r="F8" s="6">
        <v>5</v>
      </c>
      <c r="G8" s="54"/>
    </row>
    <row r="9" spans="1:7" ht="12.75">
      <c r="A9" s="16">
        <v>6</v>
      </c>
      <c r="B9" s="55" t="s">
        <v>190</v>
      </c>
      <c r="C9" s="55" t="s">
        <v>191</v>
      </c>
      <c r="D9" s="55" t="s">
        <v>192</v>
      </c>
      <c r="E9" s="55">
        <v>8075</v>
      </c>
      <c r="F9" s="6">
        <v>6</v>
      </c>
      <c r="G9" s="54"/>
    </row>
    <row r="10" spans="1:7" ht="12.75">
      <c r="A10" s="16">
        <v>7</v>
      </c>
      <c r="B10" s="55" t="s">
        <v>181</v>
      </c>
      <c r="C10" s="55" t="s">
        <v>193</v>
      </c>
      <c r="D10" s="55" t="s">
        <v>194</v>
      </c>
      <c r="E10" s="55">
        <v>8178</v>
      </c>
      <c r="F10" s="6">
        <v>7</v>
      </c>
      <c r="G10" s="54"/>
    </row>
    <row r="11" spans="1:7" ht="12.75">
      <c r="A11" s="16">
        <v>8</v>
      </c>
      <c r="B11" s="55" t="s">
        <v>195</v>
      </c>
      <c r="C11" s="55" t="s">
        <v>196</v>
      </c>
      <c r="D11" s="55" t="s">
        <v>197</v>
      </c>
      <c r="E11" s="55">
        <v>91</v>
      </c>
      <c r="F11" s="6">
        <v>8</v>
      </c>
      <c r="G11" s="54"/>
    </row>
    <row r="12" spans="1:7" ht="12.75">
      <c r="A12" s="16">
        <v>9</v>
      </c>
      <c r="B12" s="55" t="s">
        <v>198</v>
      </c>
      <c r="C12" s="55" t="s">
        <v>199</v>
      </c>
      <c r="D12" s="55" t="s">
        <v>200</v>
      </c>
      <c r="E12" s="55">
        <v>10100</v>
      </c>
      <c r="F12" s="6">
        <v>9</v>
      </c>
      <c r="G12" s="54"/>
    </row>
    <row r="13" spans="1:7" ht="12.75">
      <c r="A13" s="16">
        <v>10</v>
      </c>
      <c r="B13" s="55" t="s">
        <v>201</v>
      </c>
      <c r="C13" s="55" t="s">
        <v>202</v>
      </c>
      <c r="D13" s="55" t="s">
        <v>203</v>
      </c>
      <c r="E13" s="55">
        <v>186</v>
      </c>
      <c r="F13" s="6">
        <v>10</v>
      </c>
      <c r="G13" s="54"/>
    </row>
    <row r="14" spans="1:7" ht="12.75">
      <c r="A14" s="16">
        <v>11</v>
      </c>
      <c r="B14" s="55" t="s">
        <v>204</v>
      </c>
      <c r="C14" s="55" t="s">
        <v>205</v>
      </c>
      <c r="D14" s="55" t="s">
        <v>206</v>
      </c>
      <c r="E14" s="55">
        <v>8238</v>
      </c>
      <c r="F14" s="6">
        <v>11</v>
      </c>
      <c r="G14" s="54"/>
    </row>
    <row r="15" spans="1:7" ht="12.75">
      <c r="A15" s="16">
        <v>12</v>
      </c>
      <c r="B15" s="55" t="s">
        <v>207</v>
      </c>
      <c r="C15" s="55" t="s">
        <v>208</v>
      </c>
      <c r="D15" s="55" t="s">
        <v>209</v>
      </c>
      <c r="E15" s="55">
        <v>441</v>
      </c>
      <c r="F15" s="6">
        <v>12</v>
      </c>
      <c r="G15" s="54"/>
    </row>
    <row r="16" spans="1:7" ht="12.75">
      <c r="A16" s="16">
        <v>13</v>
      </c>
      <c r="B16" s="55" t="s">
        <v>210</v>
      </c>
      <c r="C16" s="55" t="s">
        <v>211</v>
      </c>
      <c r="D16" s="55" t="s">
        <v>212</v>
      </c>
      <c r="E16" s="55">
        <v>1227</v>
      </c>
      <c r="F16" s="6">
        <v>13</v>
      </c>
      <c r="G16" s="54"/>
    </row>
    <row r="17" spans="1:7" ht="12.75">
      <c r="A17" s="16">
        <v>14</v>
      </c>
      <c r="B17" s="55" t="s">
        <v>213</v>
      </c>
      <c r="C17" s="55" t="s">
        <v>214</v>
      </c>
      <c r="D17" s="55" t="s">
        <v>215</v>
      </c>
      <c r="E17" s="55">
        <v>214</v>
      </c>
      <c r="F17" s="6">
        <v>14</v>
      </c>
      <c r="G17" s="54"/>
    </row>
    <row r="18" spans="1:7" ht="12.75">
      <c r="A18" s="16">
        <v>15</v>
      </c>
      <c r="B18" s="55" t="s">
        <v>216</v>
      </c>
      <c r="C18" s="55" t="s">
        <v>217</v>
      </c>
      <c r="D18" s="55" t="s">
        <v>218</v>
      </c>
      <c r="E18" s="55">
        <v>8524</v>
      </c>
      <c r="F18" s="6">
        <v>15</v>
      </c>
      <c r="G18" s="54"/>
    </row>
    <row r="19" spans="1:7" ht="12.75">
      <c r="A19" s="16">
        <v>16</v>
      </c>
      <c r="B19" s="55" t="s">
        <v>219</v>
      </c>
      <c r="C19" s="55" t="s">
        <v>220</v>
      </c>
      <c r="D19" s="55" t="s">
        <v>221</v>
      </c>
      <c r="E19" s="55">
        <v>9947</v>
      </c>
      <c r="F19" s="6">
        <v>16</v>
      </c>
      <c r="G19" s="54"/>
    </row>
    <row r="20" spans="1:7" ht="12.75">
      <c r="A20" s="16">
        <v>17</v>
      </c>
      <c r="B20" s="55" t="s">
        <v>222</v>
      </c>
      <c r="C20" s="55" t="s">
        <v>223</v>
      </c>
      <c r="D20" s="55" t="s">
        <v>224</v>
      </c>
      <c r="E20" s="55">
        <v>7758</v>
      </c>
      <c r="F20" s="6">
        <v>17</v>
      </c>
      <c r="G20" s="54"/>
    </row>
    <row r="21" spans="1:7" ht="12.75">
      <c r="A21" s="16">
        <v>18</v>
      </c>
      <c r="B21" s="55" t="s">
        <v>225</v>
      </c>
      <c r="C21" s="55" t="s">
        <v>226</v>
      </c>
      <c r="D21" s="55" t="s">
        <v>227</v>
      </c>
      <c r="E21" s="55">
        <v>346</v>
      </c>
      <c r="F21" s="6">
        <v>18</v>
      </c>
      <c r="G21" s="54"/>
    </row>
    <row r="22" spans="1:7" ht="12.75">
      <c r="A22" s="16">
        <v>19</v>
      </c>
      <c r="B22" s="55" t="s">
        <v>228</v>
      </c>
      <c r="C22" s="55" t="s">
        <v>229</v>
      </c>
      <c r="D22" s="55" t="s">
        <v>230</v>
      </c>
      <c r="E22" s="55">
        <v>493</v>
      </c>
      <c r="F22" s="6">
        <v>19</v>
      </c>
      <c r="G22" s="54"/>
    </row>
    <row r="23" spans="1:7" ht="12.75">
      <c r="A23" s="16">
        <v>20</v>
      </c>
      <c r="B23" s="55" t="s">
        <v>231</v>
      </c>
      <c r="C23" s="55" t="s">
        <v>232</v>
      </c>
      <c r="D23" s="55" t="s">
        <v>233</v>
      </c>
      <c r="E23" s="55">
        <v>2101</v>
      </c>
      <c r="F23" s="6">
        <v>20</v>
      </c>
      <c r="G23" s="54"/>
    </row>
    <row r="24" spans="1:7" ht="12.75">
      <c r="A24" s="16">
        <v>21</v>
      </c>
      <c r="B24" s="55" t="s">
        <v>234</v>
      </c>
      <c r="C24" s="55" t="s">
        <v>235</v>
      </c>
      <c r="D24" s="55" t="s">
        <v>236</v>
      </c>
      <c r="E24" s="55">
        <v>242</v>
      </c>
      <c r="F24" s="6">
        <v>21</v>
      </c>
      <c r="G24" s="54"/>
    </row>
    <row r="25" spans="1:7" ht="12.75">
      <c r="A25" s="16">
        <v>22</v>
      </c>
      <c r="B25" s="55" t="s">
        <v>225</v>
      </c>
      <c r="C25" s="55" t="s">
        <v>237</v>
      </c>
      <c r="D25" s="55" t="s">
        <v>238</v>
      </c>
      <c r="E25" s="55">
        <v>347</v>
      </c>
      <c r="F25" s="6">
        <v>22</v>
      </c>
      <c r="G25" s="54"/>
    </row>
    <row r="26" spans="1:7" ht="12.75">
      <c r="A26" s="16">
        <v>23</v>
      </c>
      <c r="B26" s="55" t="s">
        <v>239</v>
      </c>
      <c r="C26" s="55" t="s">
        <v>240</v>
      </c>
      <c r="D26" s="55" t="s">
        <v>241</v>
      </c>
      <c r="E26" s="55">
        <v>1575</v>
      </c>
      <c r="F26" s="6">
        <v>23</v>
      </c>
      <c r="G26" s="54"/>
    </row>
    <row r="27" spans="1:7" ht="12.75">
      <c r="A27" s="16">
        <v>24</v>
      </c>
      <c r="B27" s="55" t="s">
        <v>242</v>
      </c>
      <c r="C27" s="55" t="s">
        <v>243</v>
      </c>
      <c r="D27" s="55" t="s">
        <v>244</v>
      </c>
      <c r="E27" s="55">
        <v>7194</v>
      </c>
      <c r="F27" s="6">
        <v>24</v>
      </c>
      <c r="G27" s="54"/>
    </row>
    <row r="28" spans="1:7" ht="12.75">
      <c r="A28" s="16">
        <v>25</v>
      </c>
      <c r="B28" s="55" t="s">
        <v>245</v>
      </c>
      <c r="C28" s="55" t="s">
        <v>246</v>
      </c>
      <c r="D28" s="55" t="s">
        <v>247</v>
      </c>
      <c r="E28" s="55">
        <v>9194</v>
      </c>
      <c r="F28" s="6">
        <v>25</v>
      </c>
      <c r="G28" s="54"/>
    </row>
    <row r="29" spans="1:7" ht="12.75">
      <c r="A29" s="16">
        <v>26</v>
      </c>
      <c r="B29" s="55" t="s">
        <v>248</v>
      </c>
      <c r="C29" s="55" t="s">
        <v>249</v>
      </c>
      <c r="D29" s="55" t="s">
        <v>250</v>
      </c>
      <c r="E29" s="55">
        <v>6237</v>
      </c>
      <c r="F29" s="6">
        <v>26</v>
      </c>
      <c r="G29" s="54"/>
    </row>
    <row r="30" spans="1:7" ht="12.75">
      <c r="A30" s="16">
        <v>27</v>
      </c>
      <c r="B30" s="55" t="s">
        <v>251</v>
      </c>
      <c r="C30" s="55" t="s">
        <v>252</v>
      </c>
      <c r="D30" s="55" t="s">
        <v>253</v>
      </c>
      <c r="E30" s="55">
        <v>1080</v>
      </c>
      <c r="F30" s="6">
        <v>27</v>
      </c>
      <c r="G30" s="54"/>
    </row>
    <row r="31" spans="1:7" ht="12.75">
      <c r="A31" s="16">
        <v>28</v>
      </c>
      <c r="B31" s="55" t="s">
        <v>254</v>
      </c>
      <c r="C31" s="55" t="s">
        <v>255</v>
      </c>
      <c r="D31" s="55" t="s">
        <v>256</v>
      </c>
      <c r="E31" s="55">
        <v>1407</v>
      </c>
      <c r="F31" s="6">
        <v>28</v>
      </c>
      <c r="G31" s="54"/>
    </row>
    <row r="32" spans="1:7" ht="12.75">
      <c r="A32" s="16">
        <v>29</v>
      </c>
      <c r="B32" s="55" t="s">
        <v>257</v>
      </c>
      <c r="C32" s="55" t="s">
        <v>229</v>
      </c>
      <c r="D32" s="55" t="s">
        <v>258</v>
      </c>
      <c r="E32" s="55">
        <v>9464</v>
      </c>
      <c r="F32" s="6">
        <v>29</v>
      </c>
      <c r="G32" s="54"/>
    </row>
    <row r="33" spans="1:7" ht="12.75">
      <c r="A33" s="16">
        <v>30</v>
      </c>
      <c r="B33" s="55" t="s">
        <v>259</v>
      </c>
      <c r="C33" s="55" t="s">
        <v>260</v>
      </c>
      <c r="D33" s="55" t="s">
        <v>261</v>
      </c>
      <c r="E33" s="55">
        <v>8207</v>
      </c>
      <c r="F33" s="6">
        <v>30</v>
      </c>
      <c r="G33" s="54"/>
    </row>
    <row r="34" spans="1:7" ht="12.75">
      <c r="A34" s="16">
        <v>31</v>
      </c>
      <c r="B34" s="55" t="s">
        <v>262</v>
      </c>
      <c r="C34" s="55" t="s">
        <v>263</v>
      </c>
      <c r="D34" s="55" t="s">
        <v>264</v>
      </c>
      <c r="E34" s="55">
        <v>2821</v>
      </c>
      <c r="F34" s="6">
        <v>31</v>
      </c>
      <c r="G34" s="54"/>
    </row>
    <row r="35" spans="1:7" ht="12.75">
      <c r="A35" s="16">
        <v>32</v>
      </c>
      <c r="B35" s="55" t="s">
        <v>265</v>
      </c>
      <c r="C35" s="55" t="s">
        <v>220</v>
      </c>
      <c r="D35" s="55" t="s">
        <v>266</v>
      </c>
      <c r="E35" s="55">
        <v>9935</v>
      </c>
      <c r="F35" s="6">
        <v>32</v>
      </c>
      <c r="G35" s="54"/>
    </row>
    <row r="36" spans="1:7" ht="12.75">
      <c r="A36" s="16">
        <v>33</v>
      </c>
      <c r="B36" s="55" t="s">
        <v>267</v>
      </c>
      <c r="C36" s="55" t="s">
        <v>268</v>
      </c>
      <c r="D36" s="55" t="s">
        <v>269</v>
      </c>
      <c r="E36" s="55">
        <v>1684</v>
      </c>
      <c r="F36" s="6">
        <v>33</v>
      </c>
      <c r="G36" s="54"/>
    </row>
    <row r="37" spans="1:7" ht="12.75">
      <c r="A37" s="16">
        <v>34</v>
      </c>
      <c r="B37" s="55" t="s">
        <v>270</v>
      </c>
      <c r="C37" s="55" t="s">
        <v>271</v>
      </c>
      <c r="D37" s="55" t="s">
        <v>272</v>
      </c>
      <c r="E37" s="55">
        <v>7710</v>
      </c>
      <c r="F37" s="6">
        <v>34</v>
      </c>
      <c r="G37" s="54"/>
    </row>
    <row r="38" spans="1:7" ht="12.75">
      <c r="A38" s="16">
        <v>35</v>
      </c>
      <c r="B38" s="55" t="s">
        <v>273</v>
      </c>
      <c r="C38" s="55" t="s">
        <v>274</v>
      </c>
      <c r="D38" s="55" t="s">
        <v>275</v>
      </c>
      <c r="E38" s="55">
        <v>1295</v>
      </c>
      <c r="F38" s="6">
        <v>35</v>
      </c>
      <c r="G38" s="54"/>
    </row>
    <row r="39" spans="1:7" ht="12.75">
      <c r="A39" s="16">
        <v>36</v>
      </c>
      <c r="B39" s="55" t="s">
        <v>276</v>
      </c>
      <c r="C39" s="55" t="s">
        <v>277</v>
      </c>
      <c r="D39" s="55" t="s">
        <v>278</v>
      </c>
      <c r="E39" s="55">
        <v>3451</v>
      </c>
      <c r="F39" s="6">
        <v>36</v>
      </c>
      <c r="G39" s="54"/>
    </row>
    <row r="40" spans="1:7" ht="12.75">
      <c r="A40" s="16">
        <v>37</v>
      </c>
      <c r="B40" s="55" t="s">
        <v>279</v>
      </c>
      <c r="C40" s="55" t="s">
        <v>280</v>
      </c>
      <c r="D40" s="55" t="s">
        <v>281</v>
      </c>
      <c r="E40" s="55">
        <v>9632</v>
      </c>
      <c r="F40" s="6">
        <v>37</v>
      </c>
      <c r="G40" s="54"/>
    </row>
    <row r="41" spans="1:7" ht="12.75">
      <c r="A41" s="16">
        <v>38</v>
      </c>
      <c r="B41" s="55" t="s">
        <v>282</v>
      </c>
      <c r="C41" s="55" t="s">
        <v>268</v>
      </c>
      <c r="D41" s="55" t="s">
        <v>283</v>
      </c>
      <c r="E41" s="55">
        <v>299</v>
      </c>
      <c r="F41" s="6">
        <v>38</v>
      </c>
      <c r="G41" s="54"/>
    </row>
    <row r="42" spans="1:7" ht="12.75">
      <c r="A42" s="16">
        <v>39</v>
      </c>
      <c r="B42" s="55" t="s">
        <v>284</v>
      </c>
      <c r="C42" s="55" t="s">
        <v>285</v>
      </c>
      <c r="D42" s="55" t="s">
        <v>286</v>
      </c>
      <c r="E42" s="55">
        <v>3721</v>
      </c>
      <c r="F42" s="6">
        <v>39</v>
      </c>
      <c r="G42" s="54"/>
    </row>
    <row r="43" spans="1:7" ht="12.75">
      <c r="A43" s="16">
        <v>40</v>
      </c>
      <c r="B43" s="55" t="s">
        <v>287</v>
      </c>
      <c r="C43" s="55" t="s">
        <v>288</v>
      </c>
      <c r="D43" s="55" t="s">
        <v>289</v>
      </c>
      <c r="E43" s="55">
        <v>10639</v>
      </c>
      <c r="F43" s="6">
        <v>40</v>
      </c>
      <c r="G43" s="54"/>
    </row>
    <row r="44" spans="1:7" ht="12.75">
      <c r="A44" s="16">
        <v>41</v>
      </c>
      <c r="B44" s="55" t="s">
        <v>181</v>
      </c>
      <c r="C44" s="55" t="s">
        <v>290</v>
      </c>
      <c r="D44" s="55" t="s">
        <v>291</v>
      </c>
      <c r="E44" s="55">
        <v>8979</v>
      </c>
      <c r="F44" s="6">
        <v>41</v>
      </c>
      <c r="G44" s="54"/>
    </row>
    <row r="45" spans="1:7" ht="12.75">
      <c r="A45" s="16">
        <v>42</v>
      </c>
      <c r="B45" s="55" t="s">
        <v>292</v>
      </c>
      <c r="C45" s="55" t="s">
        <v>293</v>
      </c>
      <c r="D45" s="55" t="s">
        <v>294</v>
      </c>
      <c r="E45" s="55">
        <v>8887</v>
      </c>
      <c r="F45" s="6">
        <v>42</v>
      </c>
      <c r="G45" s="54"/>
    </row>
    <row r="46" spans="1:7" ht="12.75">
      <c r="A46" s="16">
        <v>43</v>
      </c>
      <c r="B46" s="55" t="s">
        <v>295</v>
      </c>
      <c r="C46" s="55" t="s">
        <v>296</v>
      </c>
      <c r="D46" s="55" t="s">
        <v>297</v>
      </c>
      <c r="E46" s="55">
        <v>10265</v>
      </c>
      <c r="F46" s="6">
        <v>43</v>
      </c>
      <c r="G46" s="54"/>
    </row>
    <row r="47" spans="1:7" ht="12.75">
      <c r="A47" s="16">
        <v>44</v>
      </c>
      <c r="B47" s="55" t="s">
        <v>298</v>
      </c>
      <c r="C47" s="55" t="s">
        <v>299</v>
      </c>
      <c r="D47" s="55" t="s">
        <v>300</v>
      </c>
      <c r="E47" s="55">
        <v>8766</v>
      </c>
      <c r="F47" s="6">
        <v>44</v>
      </c>
      <c r="G47" s="54"/>
    </row>
    <row r="48" spans="1:7" ht="12.75">
      <c r="A48" s="16">
        <v>45</v>
      </c>
      <c r="B48" s="55" t="s">
        <v>301</v>
      </c>
      <c r="C48" s="55" t="s">
        <v>302</v>
      </c>
      <c r="D48" s="55" t="s">
        <v>303</v>
      </c>
      <c r="E48" s="55">
        <v>10658</v>
      </c>
      <c r="F48" s="6">
        <v>45</v>
      </c>
      <c r="G48" s="54"/>
    </row>
    <row r="49" spans="1:7" ht="12.75">
      <c r="A49" s="16">
        <v>46</v>
      </c>
      <c r="B49" s="55" t="s">
        <v>304</v>
      </c>
      <c r="C49" s="55" t="s">
        <v>305</v>
      </c>
      <c r="D49" s="55" t="s">
        <v>306</v>
      </c>
      <c r="E49" s="55">
        <v>8740</v>
      </c>
      <c r="F49" s="6">
        <v>46</v>
      </c>
      <c r="G49" s="54"/>
    </row>
    <row r="50" spans="1:7" ht="12.75">
      <c r="A50" s="16">
        <v>47</v>
      </c>
      <c r="B50" s="55" t="s">
        <v>307</v>
      </c>
      <c r="C50" s="55" t="s">
        <v>302</v>
      </c>
      <c r="D50" s="55" t="s">
        <v>308</v>
      </c>
      <c r="E50" s="55">
        <v>10412</v>
      </c>
      <c r="F50" s="6">
        <v>47</v>
      </c>
      <c r="G50" s="54"/>
    </row>
    <row r="51" spans="1:7" ht="12.75">
      <c r="A51" s="16">
        <v>48</v>
      </c>
      <c r="B51" s="55" t="s">
        <v>309</v>
      </c>
      <c r="C51" s="55" t="s">
        <v>310</v>
      </c>
      <c r="D51" s="55" t="s">
        <v>311</v>
      </c>
      <c r="E51" s="55">
        <v>228</v>
      </c>
      <c r="F51" s="6">
        <v>48</v>
      </c>
      <c r="G51" s="54"/>
    </row>
    <row r="52" spans="1:7" ht="12.75">
      <c r="A52" s="16">
        <v>49</v>
      </c>
      <c r="B52" s="55" t="s">
        <v>312</v>
      </c>
      <c r="C52" s="55" t="s">
        <v>313</v>
      </c>
      <c r="D52" s="55" t="s">
        <v>314</v>
      </c>
      <c r="E52" s="55">
        <v>417</v>
      </c>
      <c r="F52" s="6">
        <v>49</v>
      </c>
      <c r="G52" s="54"/>
    </row>
    <row r="53" spans="1:7" ht="12.75">
      <c r="A53" s="16">
        <v>50</v>
      </c>
      <c r="B53" s="55" t="s">
        <v>315</v>
      </c>
      <c r="C53" s="55" t="s">
        <v>315</v>
      </c>
      <c r="D53" s="55" t="s">
        <v>316</v>
      </c>
      <c r="E53" s="55">
        <v>0</v>
      </c>
      <c r="F53" s="6">
        <v>50</v>
      </c>
      <c r="G53" s="54"/>
    </row>
    <row r="54" spans="1:7" ht="12.75">
      <c r="A54" s="16">
        <v>51</v>
      </c>
      <c r="B54" s="55" t="s">
        <v>315</v>
      </c>
      <c r="C54" s="55" t="s">
        <v>315</v>
      </c>
      <c r="D54" s="55" t="s">
        <v>316</v>
      </c>
      <c r="E54" s="55">
        <v>0</v>
      </c>
      <c r="F54" s="6">
        <v>51</v>
      </c>
      <c r="G54" s="54"/>
    </row>
    <row r="55" spans="1:7" ht="12.75">
      <c r="A55" s="16">
        <v>52</v>
      </c>
      <c r="B55" s="55" t="s">
        <v>315</v>
      </c>
      <c r="C55" s="55" t="s">
        <v>315</v>
      </c>
      <c r="D55" s="55" t="s">
        <v>316</v>
      </c>
      <c r="E55" s="55">
        <v>0</v>
      </c>
      <c r="F55" s="6">
        <v>52</v>
      </c>
      <c r="G55" s="54"/>
    </row>
    <row r="56" spans="1:7" ht="12.75">
      <c r="A56" s="16">
        <v>53</v>
      </c>
      <c r="B56" s="55" t="s">
        <v>315</v>
      </c>
      <c r="C56" s="55" t="s">
        <v>315</v>
      </c>
      <c r="D56" s="55" t="s">
        <v>316</v>
      </c>
      <c r="E56" s="55">
        <v>0</v>
      </c>
      <c r="F56" s="6">
        <v>53</v>
      </c>
      <c r="G56" s="54"/>
    </row>
    <row r="57" spans="1:7" ht="12.75">
      <c r="A57" s="16">
        <v>54</v>
      </c>
      <c r="B57" s="55" t="s">
        <v>315</v>
      </c>
      <c r="C57" s="55" t="s">
        <v>315</v>
      </c>
      <c r="D57" s="55" t="s">
        <v>316</v>
      </c>
      <c r="E57" s="55">
        <v>0</v>
      </c>
      <c r="F57" s="6">
        <v>54</v>
      </c>
      <c r="G57" s="54"/>
    </row>
    <row r="58" spans="1:7" ht="12.75">
      <c r="A58" s="16">
        <v>55</v>
      </c>
      <c r="B58" s="55" t="s">
        <v>315</v>
      </c>
      <c r="C58" s="55" t="s">
        <v>315</v>
      </c>
      <c r="D58" s="55" t="s">
        <v>316</v>
      </c>
      <c r="E58" s="55">
        <v>0</v>
      </c>
      <c r="F58" s="6">
        <v>55</v>
      </c>
      <c r="G58" s="54"/>
    </row>
    <row r="59" spans="1:7" ht="12.75">
      <c r="A59" s="16">
        <v>56</v>
      </c>
      <c r="B59" s="55" t="s">
        <v>315</v>
      </c>
      <c r="C59" s="55" t="s">
        <v>315</v>
      </c>
      <c r="D59" s="55" t="s">
        <v>316</v>
      </c>
      <c r="E59" s="55">
        <v>0</v>
      </c>
      <c r="F59" s="6">
        <v>56</v>
      </c>
      <c r="G59" s="54"/>
    </row>
    <row r="60" spans="1:7" ht="12.75">
      <c r="A60" s="16">
        <v>57</v>
      </c>
      <c r="B60" s="55" t="s">
        <v>315</v>
      </c>
      <c r="C60" s="55" t="s">
        <v>315</v>
      </c>
      <c r="D60" s="55" t="s">
        <v>316</v>
      </c>
      <c r="E60" s="55">
        <v>0</v>
      </c>
      <c r="F60" s="6">
        <v>57</v>
      </c>
      <c r="G60" s="54"/>
    </row>
    <row r="61" spans="1:7" ht="12.75">
      <c r="A61" s="16">
        <v>58</v>
      </c>
      <c r="B61" s="55" t="s">
        <v>315</v>
      </c>
      <c r="C61" s="55" t="s">
        <v>315</v>
      </c>
      <c r="D61" s="55" t="s">
        <v>316</v>
      </c>
      <c r="E61" s="55">
        <v>0</v>
      </c>
      <c r="F61" s="6">
        <v>58</v>
      </c>
      <c r="G61" s="54"/>
    </row>
    <row r="62" spans="1:7" ht="12.75">
      <c r="A62" s="16">
        <v>59</v>
      </c>
      <c r="B62" s="55" t="s">
        <v>315</v>
      </c>
      <c r="C62" s="55" t="s">
        <v>315</v>
      </c>
      <c r="D62" s="55" t="s">
        <v>316</v>
      </c>
      <c r="E62" s="55">
        <v>0</v>
      </c>
      <c r="F62" s="6">
        <v>59</v>
      </c>
      <c r="G62" s="54"/>
    </row>
    <row r="63" spans="1:7" ht="12.75">
      <c r="A63" s="16">
        <v>60</v>
      </c>
      <c r="B63" s="55" t="s">
        <v>315</v>
      </c>
      <c r="C63" s="55" t="s">
        <v>315</v>
      </c>
      <c r="D63" s="55" t="s">
        <v>316</v>
      </c>
      <c r="E63" s="55">
        <v>0</v>
      </c>
      <c r="F63" s="6">
        <v>60</v>
      </c>
      <c r="G63" s="54"/>
    </row>
    <row r="64" spans="1:6" ht="12.75">
      <c r="A64" s="16">
        <v>61</v>
      </c>
      <c r="B64" s="55" t="s">
        <v>315</v>
      </c>
      <c r="C64" s="55" t="s">
        <v>315</v>
      </c>
      <c r="D64" s="55" t="s">
        <v>316</v>
      </c>
      <c r="E64" s="55">
        <v>0</v>
      </c>
      <c r="F64" s="6">
        <v>61</v>
      </c>
    </row>
    <row r="65" spans="1:6" ht="12.75">
      <c r="A65" s="16">
        <v>62</v>
      </c>
      <c r="B65" s="55" t="s">
        <v>315</v>
      </c>
      <c r="C65" s="55" t="s">
        <v>315</v>
      </c>
      <c r="D65" s="55" t="s">
        <v>316</v>
      </c>
      <c r="E65" s="55">
        <v>0</v>
      </c>
      <c r="F65" s="6">
        <v>62</v>
      </c>
    </row>
    <row r="66" spans="1:6" ht="12.75">
      <c r="A66" s="16">
        <v>63</v>
      </c>
      <c r="B66" s="55" t="s">
        <v>315</v>
      </c>
      <c r="C66" s="55" t="s">
        <v>315</v>
      </c>
      <c r="D66" s="55" t="s">
        <v>316</v>
      </c>
      <c r="E66" s="55">
        <v>0</v>
      </c>
      <c r="F66" s="6">
        <v>63</v>
      </c>
    </row>
    <row r="67" spans="1:6" ht="12.75">
      <c r="A67" s="16">
        <v>64</v>
      </c>
      <c r="B67" s="55" t="s">
        <v>315</v>
      </c>
      <c r="C67" s="55" t="s">
        <v>315</v>
      </c>
      <c r="D67" s="55" t="s">
        <v>316</v>
      </c>
      <c r="E67" s="55">
        <v>0</v>
      </c>
      <c r="F67" s="6">
        <v>64</v>
      </c>
    </row>
  </sheetData>
  <sheetProtection formatCells="0" formatColumns="0" formatRows="0" insertHyperlinks="0" sort="0" autoFilter="0" pivotTables="0"/>
  <mergeCells count="1">
    <mergeCell ref="A1:C1"/>
  </mergeCells>
  <dataValidations count="1">
    <dataValidation type="list" allowBlank="1" showInputMessage="1" showErrorMessage="1" sqref="H4:H67">
      <formula1>"ja,ei"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T407"/>
  <sheetViews>
    <sheetView zoomScalePageLayoutView="0" workbookViewId="0" topLeftCell="A1">
      <selection activeCell="U13" sqref="U13"/>
    </sheetView>
  </sheetViews>
  <sheetFormatPr defaultColWidth="9.140625" defaultRowHeight="12.75"/>
  <cols>
    <col min="1" max="1" width="4.140625" style="0" customWidth="1"/>
    <col min="2" max="18" width="5.7109375" style="0" customWidth="1"/>
    <col min="19" max="19" width="5.421875" style="0" customWidth="1"/>
    <col min="20" max="20" width="3.57421875" style="0" bestFit="1" customWidth="1"/>
  </cols>
  <sheetData>
    <row r="1" spans="1:20" ht="15">
      <c r="A1" s="72" t="s">
        <v>7</v>
      </c>
      <c r="B1" s="73"/>
      <c r="C1" s="73"/>
      <c r="D1" s="73"/>
      <c r="E1" s="73"/>
      <c r="F1" s="77"/>
      <c r="G1" s="78"/>
      <c r="H1" s="78"/>
      <c r="I1" s="78"/>
      <c r="J1" s="78"/>
      <c r="K1" s="78"/>
      <c r="L1" s="78"/>
      <c r="M1" s="78"/>
      <c r="N1" s="78"/>
      <c r="O1" s="78"/>
      <c r="P1" s="79"/>
      <c r="Q1" s="66" t="s">
        <v>8</v>
      </c>
      <c r="R1" s="66"/>
      <c r="S1" s="66"/>
      <c r="T1" s="67"/>
    </row>
    <row r="2" spans="1:20" ht="12.75">
      <c r="A2" s="74" t="s">
        <v>9</v>
      </c>
      <c r="B2" s="75"/>
      <c r="C2" s="75"/>
      <c r="D2" s="75"/>
      <c r="E2" s="75"/>
      <c r="F2" s="80"/>
      <c r="G2" s="81"/>
      <c r="H2" s="81"/>
      <c r="I2" s="81"/>
      <c r="J2" s="81"/>
      <c r="K2" s="81"/>
      <c r="L2" s="81"/>
      <c r="M2" s="81"/>
      <c r="N2" s="81"/>
      <c r="O2" s="81"/>
      <c r="P2" s="82"/>
      <c r="Q2" s="68" t="s">
        <v>10</v>
      </c>
      <c r="R2" s="68"/>
      <c r="S2" s="68"/>
      <c r="T2" s="69"/>
    </row>
    <row r="3" spans="1:20" ht="12.75">
      <c r="A3" s="41"/>
      <c r="B3" s="76"/>
      <c r="C3" s="76"/>
      <c r="D3" s="76"/>
      <c r="E3" s="42"/>
      <c r="F3" s="63"/>
      <c r="G3" s="64"/>
      <c r="H3" s="64"/>
      <c r="I3" s="64"/>
      <c r="J3" s="64"/>
      <c r="K3" s="64"/>
      <c r="L3" s="64"/>
      <c r="M3" s="64"/>
      <c r="N3" s="64"/>
      <c r="O3" s="64"/>
      <c r="P3" s="65"/>
      <c r="Q3" s="70"/>
      <c r="R3" s="70"/>
      <c r="S3" s="70"/>
      <c r="T3" s="71"/>
    </row>
    <row r="4" spans="1:20" ht="12.75">
      <c r="A4" s="86" t="s">
        <v>11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0" ht="12.75">
      <c r="A5" s="7">
        <v>1</v>
      </c>
      <c r="B5" s="57" t="str">
        <f>VLOOKUP(A5,Paigutus!$A$4:$F$67,4,FALSE)</f>
        <v>Antti Luigemaa</v>
      </c>
      <c r="C5" s="57"/>
      <c r="D5" s="57"/>
      <c r="E5" s="6"/>
      <c r="F5" s="6"/>
      <c r="G5" s="6"/>
      <c r="H5" s="6"/>
      <c r="I5" s="6"/>
      <c r="N5" s="6"/>
      <c r="O5" s="6"/>
      <c r="P5" s="6"/>
      <c r="Q5" s="6"/>
      <c r="R5" s="6"/>
      <c r="S5" s="6"/>
      <c r="T5" s="6"/>
    </row>
    <row r="6" spans="1:20" ht="12.75">
      <c r="A6" s="6"/>
      <c r="B6" s="6"/>
      <c r="C6" s="6"/>
      <c r="D6" s="8">
        <v>101</v>
      </c>
      <c r="E6" s="59" t="str">
        <f>IF(Mängud!E2="","",Mängud!E2)</f>
        <v>Antti Luigemaa</v>
      </c>
      <c r="F6" s="59"/>
      <c r="G6" s="5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7">
        <v>64</v>
      </c>
      <c r="B7" s="57" t="str">
        <f>VLOOKUP(A7,Paigutus!$A$4:$F$67,4,FALSE)</f>
        <v>Bye Bye</v>
      </c>
      <c r="C7" s="57"/>
      <c r="D7" s="58"/>
      <c r="E7" s="9"/>
      <c r="F7" s="10" t="str">
        <f>IF(Mängud!F2="","",Mängud!F2)</f>
        <v>w.o.</v>
      </c>
      <c r="G7" s="8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2.75">
      <c r="A8" s="6"/>
      <c r="B8" s="6"/>
      <c r="C8" s="6"/>
      <c r="D8" s="6"/>
      <c r="E8" s="6"/>
      <c r="F8" s="6"/>
      <c r="G8" s="11">
        <v>133</v>
      </c>
      <c r="H8" s="59" t="str">
        <f>IF(Mängud!E34="","",Mängud!E34)</f>
        <v>Antti Luigemaa</v>
      </c>
      <c r="I8" s="59"/>
      <c r="J8" s="59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>
      <c r="A9" s="7">
        <v>33</v>
      </c>
      <c r="B9" s="57" t="str">
        <f>VLOOKUP(A9,Paigutus!$A$4:$F$67,4,FALSE)</f>
        <v>Tõnu Hansar</v>
      </c>
      <c r="C9" s="57"/>
      <c r="D9" s="57"/>
      <c r="E9" s="6"/>
      <c r="F9" s="6"/>
      <c r="G9" s="11"/>
      <c r="H9" s="9"/>
      <c r="I9" s="10" t="str">
        <f>IF(Mängud!F34="","",Mängud!F34)</f>
        <v>3:0</v>
      </c>
      <c r="J9" s="8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2.75">
      <c r="A10" s="6"/>
      <c r="B10" s="6"/>
      <c r="C10" s="6"/>
      <c r="D10" s="8">
        <v>102</v>
      </c>
      <c r="E10" s="59" t="str">
        <f>IF(Mängud!E3="","",Mängud!E3)</f>
        <v>Tõnu Hansar</v>
      </c>
      <c r="F10" s="59"/>
      <c r="G10" s="59"/>
      <c r="H10" s="12"/>
      <c r="I10" s="6"/>
      <c r="J10" s="11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2.75">
      <c r="A11" s="7">
        <v>32</v>
      </c>
      <c r="B11" s="57" t="str">
        <f>VLOOKUP(A11,Paigutus!$A$4:$F$67,4,FALSE)</f>
        <v>Kert Talumets</v>
      </c>
      <c r="C11" s="57"/>
      <c r="D11" s="58"/>
      <c r="E11" s="9"/>
      <c r="F11" s="10" t="str">
        <f>IF(Mängud!F3="","",Mängud!F3)</f>
        <v>3:2</v>
      </c>
      <c r="G11" s="13"/>
      <c r="H11" s="14"/>
      <c r="I11" s="6"/>
      <c r="J11" s="11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2.75">
      <c r="A12" s="6"/>
      <c r="B12" s="6"/>
      <c r="C12" s="6"/>
      <c r="D12" s="6"/>
      <c r="E12" s="6"/>
      <c r="F12" s="6"/>
      <c r="G12" s="6"/>
      <c r="H12" s="6"/>
      <c r="I12" s="6"/>
      <c r="J12" s="11">
        <v>165</v>
      </c>
      <c r="K12" s="59" t="str">
        <f>IF(Mängud!E66="","",Mängud!E66)</f>
        <v>Antti Luigemaa</v>
      </c>
      <c r="L12" s="59"/>
      <c r="M12" s="59"/>
      <c r="N12" s="6"/>
      <c r="O12" s="6"/>
      <c r="P12" s="6"/>
      <c r="Q12" s="6"/>
      <c r="R12" s="6"/>
      <c r="S12" s="6"/>
      <c r="T12" s="6"/>
    </row>
    <row r="13" spans="1:20" ht="12.75">
      <c r="A13" s="7">
        <v>17</v>
      </c>
      <c r="B13" s="57" t="str">
        <f>VLOOKUP(A13,Paigutus!$A$4:$F$67,4,FALSE)</f>
        <v>Vladimir Šastin</v>
      </c>
      <c r="C13" s="57"/>
      <c r="D13" s="57"/>
      <c r="E13" s="6"/>
      <c r="F13" s="6"/>
      <c r="G13" s="6"/>
      <c r="H13" s="6"/>
      <c r="I13" s="6"/>
      <c r="J13" s="11"/>
      <c r="K13" s="9"/>
      <c r="L13" s="10" t="str">
        <f>IF(Mängud!F66="","",Mängud!F66)</f>
        <v>3:0</v>
      </c>
      <c r="M13" s="8"/>
      <c r="N13" s="6"/>
      <c r="O13" s="6"/>
      <c r="P13" s="6"/>
      <c r="Q13" s="6"/>
      <c r="R13" s="6"/>
      <c r="S13" s="6"/>
      <c r="T13" s="6"/>
    </row>
    <row r="14" spans="1:20" ht="12.75">
      <c r="A14" s="6"/>
      <c r="B14" s="6"/>
      <c r="C14" s="6"/>
      <c r="D14" s="8">
        <v>103</v>
      </c>
      <c r="E14" s="59" t="str">
        <f>IF(Mängud!E4="","",Mängud!E4)</f>
        <v>Vladimir Šastin</v>
      </c>
      <c r="F14" s="59"/>
      <c r="G14" s="59"/>
      <c r="H14" s="6"/>
      <c r="I14" s="6"/>
      <c r="J14" s="11"/>
      <c r="K14" s="6"/>
      <c r="L14" s="6"/>
      <c r="M14" s="11"/>
      <c r="N14" s="6"/>
      <c r="O14" s="6"/>
      <c r="P14" s="6"/>
      <c r="Q14" s="6"/>
      <c r="R14" s="6"/>
      <c r="S14" s="6"/>
      <c r="T14" s="6"/>
    </row>
    <row r="15" spans="1:20" ht="12.75">
      <c r="A15" s="7">
        <v>48</v>
      </c>
      <c r="B15" s="57" t="str">
        <f>VLOOKUP(A15,Paigutus!$A$4:$F$67,4,FALSE)</f>
        <v>Allar Oviir</v>
      </c>
      <c r="C15" s="57"/>
      <c r="D15" s="58"/>
      <c r="E15" s="9"/>
      <c r="F15" s="10" t="str">
        <f>IF(Mängud!F4="","",Mängud!F4)</f>
        <v>3:0</v>
      </c>
      <c r="G15" s="8"/>
      <c r="H15" s="6"/>
      <c r="I15" s="6"/>
      <c r="J15" s="11"/>
      <c r="K15" s="6"/>
      <c r="L15" s="6"/>
      <c r="M15" s="11"/>
      <c r="N15" s="6"/>
      <c r="O15" s="6"/>
      <c r="P15" s="6"/>
      <c r="Q15" s="6"/>
      <c r="R15" s="6"/>
      <c r="S15" s="6"/>
      <c r="T15" s="6"/>
    </row>
    <row r="16" spans="1:20" ht="12.75">
      <c r="A16" s="6"/>
      <c r="B16" s="6"/>
      <c r="C16" s="6"/>
      <c r="D16" s="6"/>
      <c r="E16" s="6"/>
      <c r="F16" s="6"/>
      <c r="G16" s="11">
        <v>134</v>
      </c>
      <c r="H16" s="59" t="str">
        <f>IF(Mängud!E35="","",Mängud!E35)</f>
        <v>Vladimir Šastin</v>
      </c>
      <c r="I16" s="59"/>
      <c r="J16" s="59"/>
      <c r="K16" s="12"/>
      <c r="L16" s="6"/>
      <c r="M16" s="11"/>
      <c r="N16" s="6"/>
      <c r="O16" s="6"/>
      <c r="P16" s="6"/>
      <c r="Q16" s="6"/>
      <c r="R16" s="6"/>
      <c r="S16" s="6"/>
      <c r="T16" s="6"/>
    </row>
    <row r="17" spans="1:20" ht="12.75">
      <c r="A17" s="7">
        <v>49</v>
      </c>
      <c r="B17" s="57" t="str">
        <f>VLOOKUP(A17,Paigutus!$A$4:$F$67,4,FALSE)</f>
        <v>Toivo Sepp</v>
      </c>
      <c r="C17" s="57"/>
      <c r="D17" s="57"/>
      <c r="E17" s="6"/>
      <c r="F17" s="6"/>
      <c r="G17" s="11"/>
      <c r="H17" s="9"/>
      <c r="I17" s="10" t="str">
        <f>IF(Mängud!F35="","",Mängud!F35)</f>
        <v>3:2</v>
      </c>
      <c r="J17" s="13"/>
      <c r="K17" s="14"/>
      <c r="L17" s="6"/>
      <c r="M17" s="11"/>
      <c r="N17" s="6"/>
      <c r="O17" s="6"/>
      <c r="P17" s="6"/>
      <c r="Q17" s="6"/>
      <c r="R17" s="6"/>
      <c r="S17" s="6"/>
      <c r="T17" s="6"/>
    </row>
    <row r="18" spans="1:20" ht="12.75">
      <c r="A18" s="6"/>
      <c r="B18" s="6"/>
      <c r="C18" s="6"/>
      <c r="D18" s="8">
        <v>104</v>
      </c>
      <c r="E18" s="59" t="str">
        <f>IF(Mängud!E5="","",Mängud!E5)</f>
        <v>Toomas Talumets</v>
      </c>
      <c r="F18" s="59"/>
      <c r="G18" s="59"/>
      <c r="H18" s="12"/>
      <c r="I18" s="6"/>
      <c r="J18" s="6"/>
      <c r="K18" s="6"/>
      <c r="L18" s="6"/>
      <c r="M18" s="11"/>
      <c r="N18" s="6"/>
      <c r="O18" s="6"/>
      <c r="P18" s="6"/>
      <c r="Q18" s="6"/>
      <c r="R18" s="6"/>
      <c r="S18" s="6"/>
      <c r="T18" s="6"/>
    </row>
    <row r="19" spans="1:20" ht="12.75">
      <c r="A19" s="7">
        <v>16</v>
      </c>
      <c r="B19" s="57" t="str">
        <f>VLOOKUP(A19,Paigutus!$A$4:$F$67,4,FALSE)</f>
        <v>Toomas Talumets</v>
      </c>
      <c r="C19" s="57"/>
      <c r="D19" s="58"/>
      <c r="E19" s="9"/>
      <c r="F19" s="10" t="str">
        <f>IF(Mängud!F5="","",Mängud!F5)</f>
        <v>3:0</v>
      </c>
      <c r="G19" s="13"/>
      <c r="H19" s="14"/>
      <c r="I19" s="6"/>
      <c r="J19" s="6"/>
      <c r="K19" s="6"/>
      <c r="L19" s="6"/>
      <c r="M19" s="11"/>
      <c r="N19" s="6"/>
      <c r="O19" s="6"/>
      <c r="P19" s="6"/>
      <c r="Q19" s="6"/>
      <c r="R19" s="6"/>
      <c r="S19" s="6"/>
      <c r="T19" s="6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11">
        <v>221</v>
      </c>
      <c r="N20" s="59" t="str">
        <f>IF(Mängud!E122="","",Mängud!E122)</f>
        <v>Antti Luigemaa</v>
      </c>
      <c r="O20" s="59"/>
      <c r="P20" s="59"/>
      <c r="Q20" s="6"/>
      <c r="R20" s="6"/>
      <c r="S20" s="6"/>
      <c r="T20" s="6"/>
    </row>
    <row r="21" spans="1:20" ht="12.75">
      <c r="A21" s="7">
        <v>9</v>
      </c>
      <c r="B21" s="57" t="str">
        <f>VLOOKUP(A21,Paigutus!$A$4:$F$67,4,FALSE)</f>
        <v>Vladyslav Rybachok</v>
      </c>
      <c r="C21" s="57"/>
      <c r="D21" s="57"/>
      <c r="E21" s="6"/>
      <c r="F21" s="6"/>
      <c r="G21" s="6"/>
      <c r="H21" s="6"/>
      <c r="I21" s="6"/>
      <c r="J21" s="6"/>
      <c r="K21" s="6"/>
      <c r="L21" s="6"/>
      <c r="M21" s="11"/>
      <c r="N21" s="9"/>
      <c r="O21" s="10" t="str">
        <f>IF(Mängud!F122="","",Mängud!F122)</f>
        <v>3:0</v>
      </c>
      <c r="P21" s="8"/>
      <c r="Q21" s="6"/>
      <c r="R21" s="6"/>
      <c r="S21" s="6"/>
      <c r="T21" s="6"/>
    </row>
    <row r="22" spans="1:20" ht="12.75">
      <c r="A22" s="6"/>
      <c r="B22" s="6"/>
      <c r="C22" s="6"/>
      <c r="D22" s="8">
        <v>105</v>
      </c>
      <c r="E22" s="59" t="str">
        <f>IF(Mängud!E6="","",Mängud!E6)</f>
        <v>Vladyslav Rybachok</v>
      </c>
      <c r="F22" s="59"/>
      <c r="G22" s="59"/>
      <c r="H22" s="6"/>
      <c r="I22" s="6"/>
      <c r="J22" s="6"/>
      <c r="K22" s="6"/>
      <c r="L22" s="6"/>
      <c r="M22" s="11"/>
      <c r="N22" s="6"/>
      <c r="O22" s="6"/>
      <c r="P22" s="11"/>
      <c r="Q22" s="6"/>
      <c r="R22" s="6"/>
      <c r="S22" s="6"/>
      <c r="T22" s="6"/>
    </row>
    <row r="23" spans="1:20" ht="12.75">
      <c r="A23" s="7">
        <v>56</v>
      </c>
      <c r="B23" s="57" t="str">
        <f>VLOOKUP(A23,Paigutus!$A$4:$F$67,4,FALSE)</f>
        <v>Bye Bye</v>
      </c>
      <c r="C23" s="57"/>
      <c r="D23" s="58"/>
      <c r="E23" s="9"/>
      <c r="F23" s="10" t="str">
        <f>IF(Mängud!F6="","",Mängud!F6)</f>
        <v>w.o.</v>
      </c>
      <c r="G23" s="8"/>
      <c r="H23" s="6"/>
      <c r="I23" s="6"/>
      <c r="J23" s="6"/>
      <c r="K23" s="6"/>
      <c r="L23" s="6"/>
      <c r="M23" s="11"/>
      <c r="N23" s="6"/>
      <c r="O23" s="6"/>
      <c r="P23" s="11"/>
      <c r="Q23" s="6"/>
      <c r="R23" s="6"/>
      <c r="S23" s="6"/>
      <c r="T23" s="6"/>
    </row>
    <row r="24" spans="1:20" ht="12.75">
      <c r="A24" s="6"/>
      <c r="B24" s="6"/>
      <c r="C24" s="6"/>
      <c r="D24" s="6"/>
      <c r="E24" s="6"/>
      <c r="F24" s="6"/>
      <c r="G24" s="11">
        <v>135</v>
      </c>
      <c r="H24" s="59" t="str">
        <f>IF(Mängud!E36="","",Mängud!E36)</f>
        <v>Vladyslav Rybachok</v>
      </c>
      <c r="I24" s="59"/>
      <c r="J24" s="59"/>
      <c r="K24" s="6"/>
      <c r="L24" s="6"/>
      <c r="M24" s="11"/>
      <c r="N24" s="6"/>
      <c r="O24" s="6"/>
      <c r="P24" s="11"/>
      <c r="Q24" s="6"/>
      <c r="R24" s="6"/>
      <c r="S24" s="6"/>
      <c r="T24" s="6"/>
    </row>
    <row r="25" spans="1:20" ht="12.75">
      <c r="A25" s="7">
        <v>41</v>
      </c>
      <c r="B25" s="57" t="str">
        <f>VLOOKUP(A25,Paigutus!$A$4:$F$67,4,FALSE)</f>
        <v>Urmas Vender</v>
      </c>
      <c r="C25" s="57"/>
      <c r="D25" s="57"/>
      <c r="E25" s="6"/>
      <c r="F25" s="6"/>
      <c r="G25" s="11"/>
      <c r="H25" s="9"/>
      <c r="I25" s="10" t="str">
        <f>IF(Mängud!F36="","",Mängud!F36)</f>
        <v>3:0</v>
      </c>
      <c r="J25" s="8"/>
      <c r="K25" s="6"/>
      <c r="L25" s="6"/>
      <c r="M25" s="11"/>
      <c r="N25" s="6"/>
      <c r="O25" s="6"/>
      <c r="P25" s="11"/>
      <c r="Q25" s="6"/>
      <c r="R25" s="6"/>
      <c r="S25" s="6"/>
      <c r="T25" s="6"/>
    </row>
    <row r="26" spans="1:20" ht="12.75">
      <c r="A26" s="6"/>
      <c r="B26" s="6"/>
      <c r="C26" s="6"/>
      <c r="D26" s="8">
        <v>106</v>
      </c>
      <c r="E26" s="61" t="str">
        <f>IF(Mängud!E7="","",Mängud!E7)</f>
        <v>Raigo Rommot</v>
      </c>
      <c r="F26" s="61"/>
      <c r="G26" s="61"/>
      <c r="H26" s="6"/>
      <c r="I26" s="6"/>
      <c r="J26" s="11"/>
      <c r="K26" s="6"/>
      <c r="L26" s="6"/>
      <c r="M26" s="11"/>
      <c r="N26" s="6"/>
      <c r="O26" s="6"/>
      <c r="P26" s="11"/>
      <c r="Q26" s="6"/>
      <c r="R26" s="6"/>
      <c r="S26" s="6"/>
      <c r="T26" s="6"/>
    </row>
    <row r="27" spans="1:20" ht="12.75">
      <c r="A27" s="7">
        <v>24</v>
      </c>
      <c r="B27" s="57" t="str">
        <f>VLOOKUP(A27,Paigutus!$A$4:$F$67,4,FALSE)</f>
        <v>Raigo Rommot</v>
      </c>
      <c r="C27" s="57"/>
      <c r="D27" s="58"/>
      <c r="E27" s="9"/>
      <c r="F27" s="10" t="str">
        <f>IF(Mängud!F7="","",Mängud!F7)</f>
        <v>3:0</v>
      </c>
      <c r="G27" s="13"/>
      <c r="H27" s="14"/>
      <c r="I27" s="6"/>
      <c r="J27" s="11"/>
      <c r="K27" s="6"/>
      <c r="L27" s="6"/>
      <c r="M27" s="11"/>
      <c r="N27" s="6"/>
      <c r="O27" s="6"/>
      <c r="P27" s="11"/>
      <c r="Q27" s="6"/>
      <c r="R27" s="6"/>
      <c r="S27" s="6"/>
      <c r="T27" s="6"/>
    </row>
    <row r="28" spans="1:20" ht="12.75">
      <c r="A28" s="6"/>
      <c r="B28" s="6"/>
      <c r="C28" s="6"/>
      <c r="D28" s="6"/>
      <c r="E28" s="6"/>
      <c r="F28" s="6"/>
      <c r="G28" s="6"/>
      <c r="H28" s="6"/>
      <c r="I28" s="6"/>
      <c r="J28" s="11">
        <v>166</v>
      </c>
      <c r="K28" s="59" t="str">
        <f>IF(Mängud!E67="","",Mängud!E67)</f>
        <v>Kai Thornbech</v>
      </c>
      <c r="L28" s="59"/>
      <c r="M28" s="59"/>
      <c r="N28" s="12"/>
      <c r="O28" s="6"/>
      <c r="P28" s="11"/>
      <c r="Q28" s="6"/>
      <c r="R28" s="6"/>
      <c r="S28" s="6"/>
      <c r="T28" s="6"/>
    </row>
    <row r="29" spans="1:20" ht="12.75">
      <c r="A29" s="7">
        <v>25</v>
      </c>
      <c r="B29" s="57" t="str">
        <f>VLOOKUP(A29,Paigutus!$A$4:$F$67,4,FALSE)</f>
        <v>Reti Juus</v>
      </c>
      <c r="C29" s="57"/>
      <c r="D29" s="57"/>
      <c r="E29" s="6"/>
      <c r="F29" s="6"/>
      <c r="G29" s="6"/>
      <c r="H29" s="6"/>
      <c r="I29" s="6"/>
      <c r="J29" s="11"/>
      <c r="K29" s="9"/>
      <c r="L29" s="10" t="str">
        <f>IF(Mängud!F67="","",Mängud!F67)</f>
        <v>3:2</v>
      </c>
      <c r="M29" s="13"/>
      <c r="N29" s="14"/>
      <c r="O29" s="6"/>
      <c r="P29" s="11"/>
      <c r="Q29" s="6"/>
      <c r="R29" s="6"/>
      <c r="S29" s="6"/>
      <c r="T29" s="6"/>
    </row>
    <row r="30" spans="1:20" ht="12.75">
      <c r="A30" s="6"/>
      <c r="B30" s="6"/>
      <c r="C30" s="6"/>
      <c r="D30" s="8">
        <v>107</v>
      </c>
      <c r="E30" s="59" t="str">
        <f>IF(Mängud!E8="","",Mängud!E8)</f>
        <v>Reti Juus</v>
      </c>
      <c r="F30" s="59"/>
      <c r="G30" s="59"/>
      <c r="H30" s="6"/>
      <c r="I30" s="6"/>
      <c r="J30" s="11"/>
      <c r="K30" s="6"/>
      <c r="L30" s="6"/>
      <c r="M30" s="6"/>
      <c r="N30" s="6"/>
      <c r="O30" s="6"/>
      <c r="P30" s="11"/>
      <c r="Q30" s="6"/>
      <c r="R30" s="6"/>
      <c r="S30" s="6"/>
      <c r="T30" s="6"/>
    </row>
    <row r="31" spans="1:20" ht="12.75">
      <c r="A31" s="7">
        <v>40</v>
      </c>
      <c r="B31" s="57" t="str">
        <f>VLOOKUP(A31,Paigutus!$A$4:$F$67,4,FALSE)</f>
        <v>Anatoli Zapunov</v>
      </c>
      <c r="C31" s="57"/>
      <c r="D31" s="58"/>
      <c r="E31" s="9"/>
      <c r="F31" s="10" t="str">
        <f>IF(Mängud!F8="","",Mängud!F8)</f>
        <v>3:0</v>
      </c>
      <c r="G31" s="8"/>
      <c r="H31" s="6"/>
      <c r="I31" s="6"/>
      <c r="J31" s="11"/>
      <c r="K31" s="6"/>
      <c r="L31" s="6"/>
      <c r="M31" s="6"/>
      <c r="N31" s="6"/>
      <c r="O31" s="6"/>
      <c r="P31" s="11"/>
      <c r="Q31" s="6"/>
      <c r="R31" s="6"/>
      <c r="S31" s="6"/>
      <c r="T31" s="6"/>
    </row>
    <row r="32" spans="1:20" ht="12.75">
      <c r="A32" s="6"/>
      <c r="B32" s="6"/>
      <c r="C32" s="6"/>
      <c r="D32" s="6"/>
      <c r="E32" s="6"/>
      <c r="F32" s="6"/>
      <c r="G32" s="11">
        <v>136</v>
      </c>
      <c r="H32" s="59" t="str">
        <f>IF(Mängud!E37="","",Mängud!E37)</f>
        <v>Kai Thornbech</v>
      </c>
      <c r="I32" s="59"/>
      <c r="J32" s="59"/>
      <c r="K32" s="12"/>
      <c r="L32" s="6"/>
      <c r="M32" s="6"/>
      <c r="N32" s="6"/>
      <c r="O32" s="6"/>
      <c r="P32" s="11"/>
      <c r="Q32" s="6"/>
      <c r="R32" s="6"/>
      <c r="S32" s="6"/>
      <c r="T32" s="6"/>
    </row>
    <row r="33" spans="1:20" ht="12.75">
      <c r="A33" s="7">
        <v>57</v>
      </c>
      <c r="B33" s="57" t="str">
        <f>VLOOKUP(A33,Paigutus!$A$4:$F$67,4,FALSE)</f>
        <v>Bye Bye</v>
      </c>
      <c r="C33" s="57"/>
      <c r="D33" s="57"/>
      <c r="E33" s="6"/>
      <c r="F33" s="6"/>
      <c r="G33" s="11"/>
      <c r="H33" s="9"/>
      <c r="I33" s="10" t="str">
        <f>IF(Mängud!F37="","",Mängud!F37)</f>
        <v>3:0</v>
      </c>
      <c r="J33" s="13"/>
      <c r="K33" s="14"/>
      <c r="L33" s="6"/>
      <c r="M33" s="6"/>
      <c r="N33" s="6"/>
      <c r="O33" s="6"/>
      <c r="P33" s="11"/>
      <c r="Q33" s="6"/>
      <c r="R33" s="6"/>
      <c r="S33" s="6"/>
      <c r="T33" s="6"/>
    </row>
    <row r="34" spans="1:20" ht="12.75">
      <c r="A34" s="6"/>
      <c r="B34" s="6"/>
      <c r="C34" s="6"/>
      <c r="D34" s="8">
        <v>108</v>
      </c>
      <c r="E34" s="61" t="str">
        <f>IF(Mängud!E9="","",Mängud!E9)</f>
        <v>Kai Thornbech</v>
      </c>
      <c r="F34" s="61"/>
      <c r="G34" s="61"/>
      <c r="H34" s="6"/>
      <c r="I34" s="6"/>
      <c r="J34" s="6"/>
      <c r="K34" s="6"/>
      <c r="L34" s="6"/>
      <c r="M34" s="6"/>
      <c r="N34" s="6"/>
      <c r="O34" s="6"/>
      <c r="P34" s="11"/>
      <c r="Q34" s="6"/>
      <c r="R34" s="6"/>
      <c r="S34" s="6"/>
      <c r="T34" s="6"/>
    </row>
    <row r="35" spans="1:20" ht="12.75">
      <c r="A35" s="7">
        <v>8</v>
      </c>
      <c r="B35" s="57" t="str">
        <f>VLOOKUP(A35,Paigutus!$A$4:$F$67,4,FALSE)</f>
        <v>Kai Thornbech</v>
      </c>
      <c r="C35" s="57"/>
      <c r="D35" s="58"/>
      <c r="E35" s="9"/>
      <c r="F35" s="10" t="str">
        <f>IF(Mängud!F9="","",Mängud!F9)</f>
        <v>w.o.</v>
      </c>
      <c r="G35" s="13"/>
      <c r="H35" s="14"/>
      <c r="I35" s="6"/>
      <c r="J35" s="6"/>
      <c r="K35" s="6"/>
      <c r="L35" s="6"/>
      <c r="M35" s="6"/>
      <c r="N35" s="6"/>
      <c r="O35" s="6"/>
      <c r="P35" s="11"/>
      <c r="Q35" s="6"/>
      <c r="R35" s="6"/>
      <c r="S35" s="6"/>
      <c r="T35" s="6"/>
    </row>
    <row r="36" spans="1:2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11">
        <v>261</v>
      </c>
      <c r="Q36" s="59" t="str">
        <f>IF(Mängud!E162="","",Mängud!E162)</f>
        <v>Antti Luigemaa</v>
      </c>
      <c r="R36" s="59"/>
      <c r="S36" s="59"/>
      <c r="T36" s="7" t="s">
        <v>12</v>
      </c>
    </row>
    <row r="37" spans="1:20" ht="12.75">
      <c r="A37" s="7">
        <v>5</v>
      </c>
      <c r="B37" s="57" t="str">
        <f>VLOOKUP(A37,Paigutus!$A$4:$F$67,4,FALSE)</f>
        <v>Pille Veesaar</v>
      </c>
      <c r="C37" s="57"/>
      <c r="D37" s="5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11"/>
      <c r="Q37" s="9"/>
      <c r="R37" s="10" t="str">
        <f>IF(Mängud!F162="","",Mängud!F162)</f>
        <v>3:1</v>
      </c>
      <c r="S37" s="6"/>
      <c r="T37" s="6"/>
    </row>
    <row r="38" spans="1:20" ht="12.75">
      <c r="A38" s="6"/>
      <c r="B38" s="6"/>
      <c r="C38" s="6"/>
      <c r="D38" s="8">
        <v>109</v>
      </c>
      <c r="E38" s="59" t="str">
        <f>IF(Mängud!E10="","",Mängud!E10)</f>
        <v>Pille Veesaar</v>
      </c>
      <c r="F38" s="59"/>
      <c r="G38" s="59"/>
      <c r="H38" s="6"/>
      <c r="I38" s="6"/>
      <c r="J38" s="6"/>
      <c r="K38" s="6"/>
      <c r="L38" s="6"/>
      <c r="M38" s="6"/>
      <c r="N38" s="6"/>
      <c r="O38" s="6"/>
      <c r="P38" s="11"/>
      <c r="Q38" s="6"/>
      <c r="R38" s="6"/>
      <c r="S38" s="6"/>
      <c r="T38" s="6"/>
    </row>
    <row r="39" spans="1:20" ht="12.75">
      <c r="A39" s="7">
        <v>60</v>
      </c>
      <c r="B39" s="57" t="str">
        <f>VLOOKUP(A39,Paigutus!$A$4:$F$67,4,FALSE)</f>
        <v>Bye Bye</v>
      </c>
      <c r="C39" s="57"/>
      <c r="D39" s="58"/>
      <c r="E39" s="9"/>
      <c r="F39" s="10" t="str">
        <f>IF(Mängud!F10="","",Mängud!F10)</f>
        <v>w.o.</v>
      </c>
      <c r="G39" s="8"/>
      <c r="H39" s="6"/>
      <c r="I39" s="6"/>
      <c r="J39" s="6"/>
      <c r="K39" s="6"/>
      <c r="L39" s="6"/>
      <c r="M39" s="6"/>
      <c r="N39" s="6"/>
      <c r="O39" s="6"/>
      <c r="P39" s="11"/>
      <c r="Q39" s="6"/>
      <c r="R39" s="6"/>
      <c r="S39" s="6"/>
      <c r="T39" s="6"/>
    </row>
    <row r="40" spans="1:20" ht="12.75">
      <c r="A40" s="6"/>
      <c r="B40" s="6"/>
      <c r="C40" s="6"/>
      <c r="D40" s="6"/>
      <c r="E40" s="6"/>
      <c r="F40" s="6"/>
      <c r="G40" s="11">
        <v>137</v>
      </c>
      <c r="H40" s="59" t="str">
        <f>IF(Mängud!E38="","",Mängud!E38)</f>
        <v>Pille Veesaar</v>
      </c>
      <c r="I40" s="59"/>
      <c r="J40" s="59"/>
      <c r="K40" s="6"/>
      <c r="L40" s="6"/>
      <c r="M40" s="6"/>
      <c r="N40" s="6"/>
      <c r="O40" s="6"/>
      <c r="P40" s="11"/>
      <c r="Q40" s="6"/>
      <c r="R40" s="6"/>
      <c r="S40" s="6"/>
      <c r="T40" s="6"/>
    </row>
    <row r="41" spans="1:20" ht="12.75">
      <c r="A41" s="7">
        <v>37</v>
      </c>
      <c r="B41" s="57" t="str">
        <f>VLOOKUP(A41,Paigutus!$A$4:$F$67,4,FALSE)</f>
        <v>Ivar Kiik</v>
      </c>
      <c r="C41" s="57"/>
      <c r="D41" s="57"/>
      <c r="E41" s="6"/>
      <c r="F41" s="6"/>
      <c r="G41" s="11"/>
      <c r="H41" s="9"/>
      <c r="I41" s="10" t="str">
        <f>IF(Mängud!F38="","",Mängud!F38)</f>
        <v>3:0</v>
      </c>
      <c r="J41" s="8"/>
      <c r="K41" s="6"/>
      <c r="L41" s="6"/>
      <c r="M41" s="6"/>
      <c r="N41" s="6"/>
      <c r="O41" s="6"/>
      <c r="P41" s="11"/>
      <c r="Q41" s="6"/>
      <c r="R41" s="6"/>
      <c r="S41" s="6"/>
      <c r="T41" s="6"/>
    </row>
    <row r="42" spans="1:20" ht="12.75">
      <c r="A42" s="6"/>
      <c r="B42" s="6"/>
      <c r="C42" s="6"/>
      <c r="D42" s="8">
        <v>110</v>
      </c>
      <c r="E42" s="59" t="str">
        <f>IF(Mängud!E11="","",Mängud!E11)</f>
        <v>Kristi Ernits</v>
      </c>
      <c r="F42" s="59"/>
      <c r="G42" s="59"/>
      <c r="H42" s="12"/>
      <c r="I42" s="6"/>
      <c r="J42" s="11"/>
      <c r="K42" s="6"/>
      <c r="L42" s="6"/>
      <c r="M42" s="6"/>
      <c r="N42" s="6"/>
      <c r="O42" s="6"/>
      <c r="P42" s="11"/>
      <c r="Q42" s="6"/>
      <c r="R42" s="6"/>
      <c r="S42" s="6"/>
      <c r="T42" s="6"/>
    </row>
    <row r="43" spans="1:20" ht="12.75">
      <c r="A43" s="7">
        <v>28</v>
      </c>
      <c r="B43" s="57" t="str">
        <f>VLOOKUP(A43,Paigutus!$A$4:$F$67,4,FALSE)</f>
        <v>Kristi Ernits</v>
      </c>
      <c r="C43" s="57"/>
      <c r="D43" s="58"/>
      <c r="E43" s="9"/>
      <c r="F43" s="10" t="str">
        <f>IF(Mängud!F11="","",Mängud!F11)</f>
        <v>3:0</v>
      </c>
      <c r="G43" s="13"/>
      <c r="H43" s="14"/>
      <c r="I43" s="6"/>
      <c r="J43" s="11"/>
      <c r="K43" s="6"/>
      <c r="L43" s="6"/>
      <c r="M43" s="6"/>
      <c r="N43" s="6"/>
      <c r="O43" s="6"/>
      <c r="P43" s="11"/>
      <c r="Q43" s="6"/>
      <c r="R43" s="6"/>
      <c r="S43" s="6"/>
      <c r="T43" s="6"/>
    </row>
    <row r="44" spans="1:20" ht="12.75">
      <c r="A44" s="6"/>
      <c r="B44" s="6"/>
      <c r="C44" s="6"/>
      <c r="D44" s="6"/>
      <c r="E44" s="6"/>
      <c r="F44" s="6"/>
      <c r="G44" s="6"/>
      <c r="H44" s="6"/>
      <c r="I44" s="6"/>
      <c r="J44" s="11">
        <v>167</v>
      </c>
      <c r="K44" s="59" t="str">
        <f>IF(Mängud!E68="","",Mängud!E68)</f>
        <v>Pille Veesaar</v>
      </c>
      <c r="L44" s="59"/>
      <c r="M44" s="59"/>
      <c r="N44" s="6"/>
      <c r="O44" s="6"/>
      <c r="P44" s="11"/>
      <c r="Q44" s="6"/>
      <c r="R44" s="6"/>
      <c r="S44" s="6"/>
      <c r="T44" s="6"/>
    </row>
    <row r="45" spans="1:20" ht="12.75">
      <c r="A45" s="7">
        <v>21</v>
      </c>
      <c r="B45" s="57" t="str">
        <f>VLOOKUP(A45,Paigutus!$A$4:$F$67,4,FALSE)</f>
        <v>Andres Puusep</v>
      </c>
      <c r="C45" s="57"/>
      <c r="D45" s="57"/>
      <c r="E45" s="6"/>
      <c r="F45" s="6"/>
      <c r="G45" s="6"/>
      <c r="H45" s="6"/>
      <c r="I45" s="6"/>
      <c r="J45" s="11"/>
      <c r="K45" s="9"/>
      <c r="L45" s="10" t="str">
        <f>IF(Mängud!F68="","",Mängud!F68)</f>
        <v>3:0</v>
      </c>
      <c r="M45" s="8"/>
      <c r="N45" s="6"/>
      <c r="O45" s="6"/>
      <c r="P45" s="11"/>
      <c r="Q45" s="6"/>
      <c r="R45" s="6"/>
      <c r="S45" s="6"/>
      <c r="T45" s="6"/>
    </row>
    <row r="46" spans="1:20" ht="12.75">
      <c r="A46" s="6"/>
      <c r="B46" s="6"/>
      <c r="C46" s="6"/>
      <c r="D46" s="8">
        <v>111</v>
      </c>
      <c r="E46" s="59" t="str">
        <f>IF(Mängud!E12="","",Mängud!E12)</f>
        <v>Andres Puusep</v>
      </c>
      <c r="F46" s="59"/>
      <c r="G46" s="59"/>
      <c r="H46" s="6"/>
      <c r="I46" s="6"/>
      <c r="J46" s="11"/>
      <c r="K46" s="6"/>
      <c r="L46" s="6"/>
      <c r="M46" s="11"/>
      <c r="N46" s="6"/>
      <c r="O46" s="6"/>
      <c r="P46" s="11"/>
      <c r="Q46" s="6"/>
      <c r="R46" s="6"/>
      <c r="S46" s="6"/>
      <c r="T46" s="6"/>
    </row>
    <row r="47" spans="1:20" ht="12.75">
      <c r="A47" s="7">
        <v>44</v>
      </c>
      <c r="B47" s="57" t="str">
        <f>VLOOKUP(A47,Paigutus!$A$4:$F$67,4,FALSE)</f>
        <v>Jaanika Torokvei</v>
      </c>
      <c r="C47" s="57"/>
      <c r="D47" s="58"/>
      <c r="E47" s="9"/>
      <c r="F47" s="10" t="str">
        <f>IF(Mängud!F12="","",Mängud!F12)</f>
        <v>3:0</v>
      </c>
      <c r="G47" s="8"/>
      <c r="H47" s="6"/>
      <c r="I47" s="6"/>
      <c r="J47" s="11"/>
      <c r="K47" s="6"/>
      <c r="L47" s="6"/>
      <c r="M47" s="11"/>
      <c r="N47" s="6"/>
      <c r="O47" s="6"/>
      <c r="P47" s="11"/>
      <c r="Q47" s="6"/>
      <c r="R47" s="6"/>
      <c r="S47" s="6"/>
      <c r="T47" s="6"/>
    </row>
    <row r="48" spans="1:20" ht="12.75">
      <c r="A48" s="6"/>
      <c r="B48" s="6"/>
      <c r="C48" s="6"/>
      <c r="D48" s="6"/>
      <c r="E48" s="6"/>
      <c r="F48" s="6"/>
      <c r="G48" s="11">
        <v>138</v>
      </c>
      <c r="H48" s="61" t="str">
        <f>IF(Mängud!E39="","",Mängud!E39)</f>
        <v>Imre Korsen</v>
      </c>
      <c r="I48" s="61"/>
      <c r="J48" s="61"/>
      <c r="K48" s="6"/>
      <c r="L48" s="6"/>
      <c r="M48" s="11"/>
      <c r="N48" s="6"/>
      <c r="O48" s="6"/>
      <c r="P48" s="11"/>
      <c r="Q48" s="6"/>
      <c r="R48" s="6"/>
      <c r="S48" s="6"/>
      <c r="T48" s="6"/>
    </row>
    <row r="49" spans="1:20" ht="12.75">
      <c r="A49" s="7">
        <v>53</v>
      </c>
      <c r="B49" s="57" t="str">
        <f>VLOOKUP(A49,Paigutus!$A$4:$F$67,4,FALSE)</f>
        <v>Bye Bye</v>
      </c>
      <c r="C49" s="57"/>
      <c r="D49" s="57"/>
      <c r="E49" s="6"/>
      <c r="F49" s="6"/>
      <c r="G49" s="11"/>
      <c r="H49" s="9"/>
      <c r="I49" s="10" t="str">
        <f>IF(Mängud!F39="","",Mängud!F39)</f>
        <v>3:1</v>
      </c>
      <c r="J49" s="13"/>
      <c r="K49" s="14"/>
      <c r="L49" s="6"/>
      <c r="M49" s="11"/>
      <c r="N49" s="6"/>
      <c r="O49" s="6"/>
      <c r="P49" s="11"/>
      <c r="Q49" s="6"/>
      <c r="R49" s="6"/>
      <c r="S49" s="6"/>
      <c r="T49" s="6"/>
    </row>
    <row r="50" spans="1:20" ht="12.75">
      <c r="A50" s="6"/>
      <c r="B50" s="6"/>
      <c r="C50" s="6"/>
      <c r="D50" s="8">
        <v>112</v>
      </c>
      <c r="E50" s="59" t="str">
        <f>IF(Mängud!E13="","",Mängud!E13)</f>
        <v>Imre Korsen</v>
      </c>
      <c r="F50" s="59"/>
      <c r="G50" s="59"/>
      <c r="H50" s="12"/>
      <c r="I50" s="6"/>
      <c r="J50" s="6"/>
      <c r="K50" s="6"/>
      <c r="L50" s="6"/>
      <c r="M50" s="11"/>
      <c r="N50" s="6"/>
      <c r="O50" s="6"/>
      <c r="P50" s="11"/>
      <c r="Q50" s="6"/>
      <c r="R50" s="6"/>
      <c r="S50" s="6"/>
      <c r="T50" s="6"/>
    </row>
    <row r="51" spans="1:20" ht="12.75">
      <c r="A51" s="7">
        <v>12</v>
      </c>
      <c r="B51" s="57" t="str">
        <f>VLOOKUP(A51,Paigutus!$A$4:$F$67,4,FALSE)</f>
        <v>Imre Korsen</v>
      </c>
      <c r="C51" s="57"/>
      <c r="D51" s="58"/>
      <c r="E51" s="9"/>
      <c r="F51" s="10" t="str">
        <f>IF(Mängud!F13="","",Mängud!F13)</f>
        <v>w.o.</v>
      </c>
      <c r="G51" s="13"/>
      <c r="H51" s="14"/>
      <c r="I51" s="6"/>
      <c r="J51" s="6"/>
      <c r="K51" s="6"/>
      <c r="L51" s="6"/>
      <c r="M51" s="11"/>
      <c r="N51" s="6"/>
      <c r="O51" s="6"/>
      <c r="P51" s="11"/>
      <c r="Q51" s="6"/>
      <c r="R51" s="6"/>
      <c r="S51" s="6"/>
      <c r="T51" s="6"/>
    </row>
    <row r="52" spans="1:2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11">
        <v>222</v>
      </c>
      <c r="N52" s="61" t="str">
        <f>IF(Mängud!E123="","",Mängud!E123)</f>
        <v>Pille Veesaar</v>
      </c>
      <c r="O52" s="61"/>
      <c r="P52" s="61"/>
      <c r="Q52" s="6"/>
      <c r="R52" s="6"/>
      <c r="S52" s="6"/>
      <c r="T52" s="6"/>
    </row>
    <row r="53" spans="1:20" ht="12.75">
      <c r="A53" s="7">
        <v>13</v>
      </c>
      <c r="B53" s="57" t="str">
        <f>VLOOKUP(A53,Paigutus!$A$4:$F$67,4,FALSE)</f>
        <v>Veiko Ristissaar</v>
      </c>
      <c r="C53" s="57"/>
      <c r="D53" s="57"/>
      <c r="E53" s="6"/>
      <c r="F53" s="6"/>
      <c r="G53" s="6"/>
      <c r="H53" s="6"/>
      <c r="I53" s="6"/>
      <c r="J53" s="6"/>
      <c r="K53" s="6"/>
      <c r="L53" s="6"/>
      <c r="M53" s="11"/>
      <c r="N53" s="9"/>
      <c r="O53" s="10" t="str">
        <f>IF(Mängud!F123="","",Mängud!F123)</f>
        <v>3:0</v>
      </c>
      <c r="P53" s="13"/>
      <c r="Q53" s="14"/>
      <c r="R53" s="6"/>
      <c r="S53" s="6"/>
      <c r="T53" s="6"/>
    </row>
    <row r="54" spans="1:20" ht="12.75">
      <c r="A54" s="6"/>
      <c r="B54" s="6"/>
      <c r="C54" s="6"/>
      <c r="D54" s="8">
        <v>113</v>
      </c>
      <c r="E54" s="59" t="str">
        <f>IF(Mängud!E14="","",Mängud!E14)</f>
        <v>Veiko Ristissaar</v>
      </c>
      <c r="F54" s="59"/>
      <c r="G54" s="59"/>
      <c r="H54" s="6"/>
      <c r="I54" s="6"/>
      <c r="J54" s="6"/>
      <c r="K54" s="6"/>
      <c r="L54" s="6"/>
      <c r="M54" s="11"/>
      <c r="N54" s="6"/>
      <c r="O54" s="6"/>
      <c r="P54" s="6"/>
      <c r="Q54" s="6"/>
      <c r="R54" s="6"/>
      <c r="S54" s="6"/>
      <c r="T54" s="6"/>
    </row>
    <row r="55" spans="1:20" ht="12.75">
      <c r="A55" s="7">
        <v>52</v>
      </c>
      <c r="B55" s="57" t="str">
        <f>VLOOKUP(A55,Paigutus!$A$4:$F$67,4,FALSE)</f>
        <v>Bye Bye</v>
      </c>
      <c r="C55" s="57"/>
      <c r="D55" s="58"/>
      <c r="E55" s="9"/>
      <c r="F55" s="10" t="str">
        <f>IF(Mängud!F14="","",Mängud!F14)</f>
        <v>w.o.</v>
      </c>
      <c r="G55" s="8"/>
      <c r="H55" s="6"/>
      <c r="I55" s="6"/>
      <c r="J55" s="6"/>
      <c r="K55" s="6"/>
      <c r="L55" s="6"/>
      <c r="M55" s="11"/>
      <c r="N55" s="6"/>
      <c r="O55" s="6"/>
      <c r="P55" s="6"/>
      <c r="Q55" s="6"/>
      <c r="R55" s="6"/>
      <c r="S55" s="6"/>
      <c r="T55" s="6"/>
    </row>
    <row r="56" spans="1:20" ht="12.75">
      <c r="A56" s="6"/>
      <c r="B56" s="6"/>
      <c r="C56" s="6"/>
      <c r="D56" s="6"/>
      <c r="E56" s="6"/>
      <c r="F56" s="6"/>
      <c r="G56" s="11">
        <v>139</v>
      </c>
      <c r="H56" s="59" t="str">
        <f>IF(Mängud!E40="","",Mängud!E40)</f>
        <v>Veiko Ristissaar</v>
      </c>
      <c r="I56" s="59"/>
      <c r="J56" s="59"/>
      <c r="K56" s="6"/>
      <c r="L56" s="6"/>
      <c r="M56" s="11"/>
      <c r="N56" s="6"/>
      <c r="O56" s="6"/>
      <c r="P56" s="6"/>
      <c r="Q56" s="6"/>
      <c r="R56" s="6"/>
      <c r="S56" s="6"/>
      <c r="T56" s="6"/>
    </row>
    <row r="57" spans="1:20" ht="12.75">
      <c r="A57" s="7">
        <v>45</v>
      </c>
      <c r="B57" s="57" t="str">
        <f>VLOOKUP(A57,Paigutus!$A$4:$F$67,4,FALSE)</f>
        <v>Larissa Lill</v>
      </c>
      <c r="C57" s="57"/>
      <c r="D57" s="57"/>
      <c r="E57" s="6"/>
      <c r="F57" s="6"/>
      <c r="G57" s="11"/>
      <c r="H57" s="9"/>
      <c r="I57" s="10" t="str">
        <f>IF(Mängud!F40="","",Mängud!F40)</f>
        <v>3:0</v>
      </c>
      <c r="J57" s="8"/>
      <c r="K57" s="6"/>
      <c r="L57" s="6"/>
      <c r="M57" s="11"/>
      <c r="N57" s="6"/>
      <c r="O57" s="6"/>
      <c r="P57" s="6"/>
      <c r="Q57" s="6"/>
      <c r="R57" s="6"/>
      <c r="S57" s="6"/>
      <c r="T57" s="6"/>
    </row>
    <row r="58" spans="1:20" ht="12.75">
      <c r="A58" s="6"/>
      <c r="B58" s="6"/>
      <c r="C58" s="6"/>
      <c r="D58" s="8">
        <v>114</v>
      </c>
      <c r="E58" s="59" t="str">
        <f>IF(Mängud!E15="","",Mängud!E15)</f>
        <v>Marika Kotka</v>
      </c>
      <c r="F58" s="59"/>
      <c r="G58" s="59"/>
      <c r="H58" s="12"/>
      <c r="I58" s="6"/>
      <c r="J58" s="11"/>
      <c r="K58" s="6"/>
      <c r="L58" s="6"/>
      <c r="M58" s="11"/>
      <c r="N58" s="6"/>
      <c r="O58" s="6"/>
      <c r="P58" s="6"/>
      <c r="Q58" s="6"/>
      <c r="R58" s="6"/>
      <c r="S58" s="6"/>
      <c r="T58" s="6"/>
    </row>
    <row r="59" spans="1:20" ht="12.75">
      <c r="A59" s="7">
        <v>20</v>
      </c>
      <c r="B59" s="57" t="str">
        <f>VLOOKUP(A59,Paigutus!$A$4:$F$67,4,FALSE)</f>
        <v>Marika Kotka</v>
      </c>
      <c r="C59" s="57"/>
      <c r="D59" s="58"/>
      <c r="E59" s="9"/>
      <c r="F59" s="10" t="str">
        <f>IF(Mängud!F15="","",Mängud!F15)</f>
        <v>3:0</v>
      </c>
      <c r="G59" s="13"/>
      <c r="H59" s="14"/>
      <c r="I59" s="6"/>
      <c r="J59" s="11"/>
      <c r="K59" s="6"/>
      <c r="L59" s="6"/>
      <c r="M59" s="11"/>
      <c r="N59" s="6"/>
      <c r="O59" s="6"/>
      <c r="P59" s="6"/>
      <c r="Q59" s="6"/>
      <c r="R59" s="6"/>
      <c r="S59" s="6"/>
      <c r="T59" s="6"/>
    </row>
    <row r="60" spans="1:20" ht="12.75">
      <c r="A60" s="6"/>
      <c r="B60" s="6"/>
      <c r="C60" s="6"/>
      <c r="D60" s="6"/>
      <c r="E60" s="6"/>
      <c r="F60" s="6"/>
      <c r="G60" s="6"/>
      <c r="H60" s="6"/>
      <c r="I60" s="6"/>
      <c r="J60" s="11">
        <v>168</v>
      </c>
      <c r="K60" s="59" t="str">
        <f>IF(Mängud!E69="","",Mängud!E69)</f>
        <v>Veiko Ristissaar</v>
      </c>
      <c r="L60" s="59"/>
      <c r="M60" s="59"/>
      <c r="N60" s="12"/>
      <c r="O60" s="6"/>
      <c r="P60" s="6"/>
      <c r="Q60" s="6"/>
      <c r="R60" s="6"/>
      <c r="S60" s="6"/>
      <c r="T60" s="6"/>
    </row>
    <row r="61" spans="1:20" ht="12.75">
      <c r="A61" s="7">
        <v>29</v>
      </c>
      <c r="B61" s="57" t="str">
        <f>VLOOKUP(A61,Paigutus!$A$4:$F$67,4,FALSE)</f>
        <v>Alex Rahuoja</v>
      </c>
      <c r="C61" s="57"/>
      <c r="D61" s="57"/>
      <c r="E61" s="6"/>
      <c r="F61" s="6"/>
      <c r="G61" s="6"/>
      <c r="H61" s="6"/>
      <c r="I61" s="6"/>
      <c r="J61" s="11"/>
      <c r="K61" s="9"/>
      <c r="L61" s="10" t="str">
        <f>IF(Mängud!F69="","",Mängud!F69)</f>
        <v>3:0</v>
      </c>
      <c r="M61" s="13"/>
      <c r="N61" s="14"/>
      <c r="O61" s="6"/>
      <c r="P61" s="6"/>
      <c r="Q61" s="6"/>
      <c r="R61" s="6"/>
      <c r="S61" s="6"/>
      <c r="T61" s="6"/>
    </row>
    <row r="62" spans="1:20" ht="12.75">
      <c r="A62" s="6"/>
      <c r="B62" s="6"/>
      <c r="C62" s="6"/>
      <c r="D62" s="8">
        <v>115</v>
      </c>
      <c r="E62" s="59" t="str">
        <f>IF(Mängud!E16="","",Mängud!E16)</f>
        <v>Alex Rahuoja</v>
      </c>
      <c r="F62" s="59"/>
      <c r="G62" s="59"/>
      <c r="H62" s="6"/>
      <c r="I62" s="6"/>
      <c r="J62" s="11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2.75">
      <c r="A63" s="7">
        <v>36</v>
      </c>
      <c r="B63" s="57" t="str">
        <f>VLOOKUP(A63,Paigutus!$A$4:$F$67,4,FALSE)</f>
        <v>Raivo Roots</v>
      </c>
      <c r="C63" s="57"/>
      <c r="D63" s="58"/>
      <c r="E63" s="9"/>
      <c r="F63" s="10" t="str">
        <f>IF(Mängud!F16="","",Mängud!F16)</f>
        <v>3:0</v>
      </c>
      <c r="G63" s="8"/>
      <c r="H63" s="6"/>
      <c r="I63" s="6"/>
      <c r="J63" s="11"/>
      <c r="K63" s="6"/>
      <c r="L63" s="6"/>
      <c r="M63" s="15">
        <v>261</v>
      </c>
      <c r="N63" s="57" t="str">
        <f>IF(Q36="","",Q36)</f>
        <v>Antti Luigemaa</v>
      </c>
      <c r="O63" s="57"/>
      <c r="P63" s="57"/>
      <c r="Q63" s="6"/>
      <c r="R63" s="6"/>
      <c r="S63" s="6"/>
      <c r="T63" s="6"/>
    </row>
    <row r="64" spans="1:20" ht="12.75">
      <c r="A64" s="6"/>
      <c r="B64" s="6"/>
      <c r="C64" s="6"/>
      <c r="D64" s="6"/>
      <c r="E64" s="6"/>
      <c r="F64" s="6"/>
      <c r="G64" s="11">
        <v>140</v>
      </c>
      <c r="H64" s="59" t="str">
        <f>IF(Mängud!E41="","",Mängud!E41)</f>
        <v>Allan Salla</v>
      </c>
      <c r="I64" s="59"/>
      <c r="J64" s="59"/>
      <c r="K64" s="12"/>
      <c r="L64" s="6"/>
      <c r="M64" s="6"/>
      <c r="N64" s="6"/>
      <c r="O64" s="6"/>
      <c r="P64" s="8">
        <v>297</v>
      </c>
      <c r="Q64" s="59" t="str">
        <f>IF(Mängud!E198="","",Mängud!E198)</f>
        <v>Frank tomas Türi</v>
      </c>
      <c r="R64" s="59"/>
      <c r="S64" s="59"/>
      <c r="T64" s="7" t="s">
        <v>13</v>
      </c>
    </row>
    <row r="65" spans="1:20" ht="12.75">
      <c r="A65" s="7">
        <v>61</v>
      </c>
      <c r="B65" s="57" t="str">
        <f>VLOOKUP(A65,Paigutus!$A$4:$F$67,4,FALSE)</f>
        <v>Bye Bye</v>
      </c>
      <c r="C65" s="57"/>
      <c r="D65" s="57"/>
      <c r="E65" s="6"/>
      <c r="F65" s="6"/>
      <c r="G65" s="11"/>
      <c r="H65" s="9"/>
      <c r="I65" s="10" t="str">
        <f>IF(Mängud!F41="","",Mängud!F41)</f>
        <v>3:0</v>
      </c>
      <c r="J65" s="13"/>
      <c r="K65" s="14"/>
      <c r="L65" s="6"/>
      <c r="M65" s="15">
        <v>262</v>
      </c>
      <c r="N65" s="60" t="str">
        <f>IF('Plussring(B)'!Q34="","",'Plussring(B)'!Q34)</f>
        <v>Frank tomas Türi</v>
      </c>
      <c r="O65" s="60"/>
      <c r="P65" s="60"/>
      <c r="Q65" s="9"/>
      <c r="R65" s="10" t="str">
        <f>IF(Mängud!F198="","",Mängud!F198)</f>
        <v>3:2</v>
      </c>
      <c r="S65" s="6"/>
      <c r="T65" s="6"/>
    </row>
    <row r="66" spans="1:20" ht="12.75">
      <c r="A66" s="6"/>
      <c r="B66" s="6"/>
      <c r="C66" s="6"/>
      <c r="D66" s="8">
        <v>116</v>
      </c>
      <c r="E66" s="59" t="str">
        <f>IF(Mängud!E17="","",Mängud!E17)</f>
        <v>Allan Salla</v>
      </c>
      <c r="F66" s="59"/>
      <c r="G66" s="59"/>
      <c r="H66" s="12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.75">
      <c r="A67" s="7">
        <v>4</v>
      </c>
      <c r="B67" s="57" t="str">
        <f>VLOOKUP(A67,Paigutus!$A$4:$F$67,4,FALSE)</f>
        <v>Allan Salla</v>
      </c>
      <c r="C67" s="57"/>
      <c r="D67" s="58"/>
      <c r="E67" s="9"/>
      <c r="F67" s="10" t="str">
        <f>IF(Mängud!F17="","",Mängud!F17)</f>
        <v>w.o.</v>
      </c>
      <c r="G67" s="13"/>
      <c r="H67" s="14"/>
      <c r="I67" s="6"/>
      <c r="J67" s="6"/>
      <c r="K67" s="6"/>
      <c r="L67" s="6"/>
      <c r="M67" s="6"/>
      <c r="N67" s="6"/>
      <c r="O67" s="6"/>
      <c r="P67" s="15">
        <v>-297</v>
      </c>
      <c r="Q67" s="57" t="str">
        <f>IF(Q64="","",IF(Q64=N63,N65,N63))</f>
        <v>Antti Luigemaa</v>
      </c>
      <c r="R67" s="57"/>
      <c r="S67" s="57"/>
      <c r="T67" s="7" t="s">
        <v>14</v>
      </c>
    </row>
    <row r="68" spans="1:20" ht="12.75">
      <c r="A68" s="62" t="s">
        <v>15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</row>
    <row r="69" spans="1:20" ht="12.75">
      <c r="A69" s="7">
        <v>3</v>
      </c>
      <c r="B69" s="57" t="str">
        <f>VLOOKUP(A69,Paigutus!$A$4:$F$67,4,FALSE)</f>
        <v>Urmas King</v>
      </c>
      <c r="C69" s="57"/>
      <c r="D69" s="57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6"/>
      <c r="B70" s="6"/>
      <c r="C70" s="6"/>
      <c r="D70" s="8">
        <v>117</v>
      </c>
      <c r="E70" s="59" t="str">
        <f>IF(Mängud!E18="","",Mängud!E18)</f>
        <v>Urmas King</v>
      </c>
      <c r="F70" s="59"/>
      <c r="G70" s="59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.75">
      <c r="A71" s="7">
        <v>62</v>
      </c>
      <c r="B71" s="57" t="str">
        <f>VLOOKUP(A71,Paigutus!$A$4:$F$67,4,FALSE)</f>
        <v>Bye Bye</v>
      </c>
      <c r="C71" s="57"/>
      <c r="D71" s="58"/>
      <c r="E71" s="9"/>
      <c r="F71" s="10" t="str">
        <f>IF(Mängud!F18="","",Mängud!F18)</f>
        <v>w.o.</v>
      </c>
      <c r="G71" s="8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.75">
      <c r="A72" s="6"/>
      <c r="B72" s="6"/>
      <c r="C72" s="6"/>
      <c r="D72" s="6"/>
      <c r="E72" s="6"/>
      <c r="F72" s="6"/>
      <c r="G72" s="11">
        <v>141</v>
      </c>
      <c r="H72" s="59" t="str">
        <f>IF(Mängud!E42="","",Mängud!E42)</f>
        <v>Urmas King</v>
      </c>
      <c r="I72" s="59"/>
      <c r="J72" s="59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.75">
      <c r="A73" s="7">
        <v>35</v>
      </c>
      <c r="B73" s="57" t="str">
        <f>VLOOKUP(A73,Paigutus!$A$4:$F$67,4,FALSE)</f>
        <v>Aili Kuldkepp</v>
      </c>
      <c r="C73" s="57"/>
      <c r="D73" s="57"/>
      <c r="E73" s="6"/>
      <c r="F73" s="6"/>
      <c r="G73" s="11"/>
      <c r="H73" s="9"/>
      <c r="I73" s="10" t="str">
        <f>IF(Mängud!F42="","",Mängud!F42)</f>
        <v>3:0</v>
      </c>
      <c r="J73" s="8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.75">
      <c r="A74" s="6"/>
      <c r="B74" s="6"/>
      <c r="C74" s="6"/>
      <c r="D74" s="8">
        <v>118</v>
      </c>
      <c r="E74" s="61" t="str">
        <f>IF(Mängud!E19="","",Mängud!E19)</f>
        <v>Aili Kuldkepp</v>
      </c>
      <c r="F74" s="61"/>
      <c r="G74" s="61"/>
      <c r="H74" s="6"/>
      <c r="I74" s="6"/>
      <c r="J74" s="11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2.75">
      <c r="A75" s="7">
        <v>30</v>
      </c>
      <c r="B75" s="57" t="str">
        <f>VLOOKUP(A75,Paigutus!$A$4:$F$67,4,FALSE)</f>
        <v>Arvi Merigan</v>
      </c>
      <c r="C75" s="57"/>
      <c r="D75" s="58"/>
      <c r="E75" s="9"/>
      <c r="F75" s="10" t="str">
        <f>IF(Mängud!F19="","",Mängud!F19)</f>
        <v>3:0</v>
      </c>
      <c r="G75" s="13"/>
      <c r="H75" s="14"/>
      <c r="I75" s="6"/>
      <c r="J75" s="11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2.75">
      <c r="A76" s="6"/>
      <c r="B76" s="6"/>
      <c r="C76" s="6"/>
      <c r="D76" s="6"/>
      <c r="E76" s="6"/>
      <c r="F76" s="6"/>
      <c r="G76" s="6"/>
      <c r="H76" s="6"/>
      <c r="I76" s="6"/>
      <c r="J76" s="11">
        <v>169</v>
      </c>
      <c r="K76" s="59" t="str">
        <f>IF(Mängud!E70="","",Mängud!E70)</f>
        <v>Urmas King</v>
      </c>
      <c r="L76" s="59"/>
      <c r="M76" s="59"/>
      <c r="N76" s="6"/>
      <c r="O76" s="6"/>
      <c r="P76" s="6"/>
      <c r="Q76" s="6"/>
      <c r="R76" s="6"/>
      <c r="S76" s="6"/>
      <c r="T76" s="6"/>
    </row>
    <row r="77" spans="1:20" ht="12.75">
      <c r="A77" s="7">
        <v>19</v>
      </c>
      <c r="B77" s="57" t="str">
        <f>VLOOKUP(A77,Paigutus!$A$4:$F$67,4,FALSE)</f>
        <v>Almar Rahuoja</v>
      </c>
      <c r="C77" s="57"/>
      <c r="D77" s="57"/>
      <c r="E77" s="6"/>
      <c r="F77" s="6"/>
      <c r="G77" s="6"/>
      <c r="H77" s="6"/>
      <c r="I77" s="6"/>
      <c r="J77" s="11"/>
      <c r="K77" s="9"/>
      <c r="L77" s="10" t="str">
        <f>IF(Mängud!F70="","",Mängud!F70)</f>
        <v>3:2</v>
      </c>
      <c r="M77" s="8"/>
      <c r="N77" s="6"/>
      <c r="O77" s="6"/>
      <c r="P77" s="6"/>
      <c r="Q77" s="6"/>
      <c r="R77" s="6"/>
      <c r="S77" s="6"/>
      <c r="T77" s="6"/>
    </row>
    <row r="78" spans="1:20" ht="12.75">
      <c r="A78" s="6"/>
      <c r="B78" s="6"/>
      <c r="C78" s="6"/>
      <c r="D78" s="8">
        <v>119</v>
      </c>
      <c r="E78" s="59" t="str">
        <f>IF(Mängud!E20="","",Mängud!E20)</f>
        <v>Almar Rahuoja</v>
      </c>
      <c r="F78" s="59"/>
      <c r="G78" s="59"/>
      <c r="H78" s="6"/>
      <c r="I78" s="6"/>
      <c r="J78" s="11"/>
      <c r="K78" s="6"/>
      <c r="L78" s="6"/>
      <c r="M78" s="11"/>
      <c r="N78" s="6"/>
      <c r="O78" s="6"/>
      <c r="P78" s="6"/>
      <c r="Q78" s="6"/>
      <c r="R78" s="6"/>
      <c r="S78" s="6"/>
      <c r="T78" s="6"/>
    </row>
    <row r="79" spans="1:20" ht="12.75">
      <c r="A79" s="7">
        <v>46</v>
      </c>
      <c r="B79" s="57" t="str">
        <f>VLOOKUP(A79,Paigutus!$A$4:$F$67,4,FALSE)</f>
        <v>Taivo Koitla</v>
      </c>
      <c r="C79" s="57"/>
      <c r="D79" s="58"/>
      <c r="E79" s="9"/>
      <c r="F79" s="10" t="str">
        <f>IF(Mängud!F20="","",Mängud!F20)</f>
        <v>3:0</v>
      </c>
      <c r="G79" s="8"/>
      <c r="H79" s="6"/>
      <c r="I79" s="6"/>
      <c r="J79" s="11"/>
      <c r="K79" s="6"/>
      <c r="L79" s="6"/>
      <c r="M79" s="11"/>
      <c r="N79" s="6"/>
      <c r="O79" s="6"/>
      <c r="P79" s="6"/>
      <c r="Q79" s="6"/>
      <c r="R79" s="6"/>
      <c r="S79" s="6"/>
      <c r="T79" s="6"/>
    </row>
    <row r="80" spans="1:20" ht="12.75">
      <c r="A80" s="6"/>
      <c r="B80" s="6"/>
      <c r="C80" s="6"/>
      <c r="D80" s="6"/>
      <c r="E80" s="6"/>
      <c r="F80" s="6"/>
      <c r="G80" s="11">
        <v>142</v>
      </c>
      <c r="H80" s="59" t="str">
        <f>IF(Mängud!E43="","",Mängud!E43)</f>
        <v>Andrus Mäletjärv</v>
      </c>
      <c r="I80" s="59"/>
      <c r="J80" s="59"/>
      <c r="K80" s="12"/>
      <c r="L80" s="6"/>
      <c r="M80" s="11"/>
      <c r="N80" s="6"/>
      <c r="O80" s="6"/>
      <c r="P80" s="6"/>
      <c r="Q80" s="6"/>
      <c r="R80" s="6"/>
      <c r="S80" s="6"/>
      <c r="T80" s="6"/>
    </row>
    <row r="81" spans="1:20" ht="12.75">
      <c r="A81" s="7">
        <v>51</v>
      </c>
      <c r="B81" s="57" t="str">
        <f>VLOOKUP(A81,Paigutus!$A$4:$F$67,4,FALSE)</f>
        <v>Bye Bye</v>
      </c>
      <c r="C81" s="57"/>
      <c r="D81" s="57"/>
      <c r="E81" s="6"/>
      <c r="F81" s="6"/>
      <c r="G81" s="11"/>
      <c r="H81" s="9"/>
      <c r="I81" s="10" t="str">
        <f>IF(Mängud!F43="","",Mängud!F43)</f>
        <v>3:1</v>
      </c>
      <c r="J81" s="13"/>
      <c r="K81" s="14"/>
      <c r="L81" s="6"/>
      <c r="M81" s="11"/>
      <c r="N81" s="6"/>
      <c r="O81" s="6"/>
      <c r="P81" s="6"/>
      <c r="Q81" s="6"/>
      <c r="R81" s="6"/>
      <c r="S81" s="6"/>
      <c r="T81" s="6"/>
    </row>
    <row r="82" spans="1:20" ht="12.75">
      <c r="A82" s="6"/>
      <c r="B82" s="6"/>
      <c r="C82" s="6"/>
      <c r="D82" s="8">
        <v>120</v>
      </c>
      <c r="E82" s="59" t="str">
        <f>IF(Mängud!E21="","",Mängud!E21)</f>
        <v>Andrus Mäletjärv</v>
      </c>
      <c r="F82" s="59"/>
      <c r="G82" s="59"/>
      <c r="H82" s="12"/>
      <c r="I82" s="6"/>
      <c r="J82" s="6"/>
      <c r="K82" s="6"/>
      <c r="L82" s="6"/>
      <c r="M82" s="11"/>
      <c r="N82" s="6"/>
      <c r="O82" s="6"/>
      <c r="P82" s="6"/>
      <c r="Q82" s="6"/>
      <c r="R82" s="6"/>
      <c r="S82" s="6"/>
      <c r="T82" s="6"/>
    </row>
    <row r="83" spans="1:20" ht="12.75">
      <c r="A83" s="7">
        <v>14</v>
      </c>
      <c r="B83" s="57" t="str">
        <f>VLOOKUP(A83,Paigutus!$A$4:$F$67,4,FALSE)</f>
        <v>Andrus Mäletjärv</v>
      </c>
      <c r="C83" s="57"/>
      <c r="D83" s="58"/>
      <c r="E83" s="9"/>
      <c r="F83" s="10" t="str">
        <f>IF(Mängud!F21="","",Mängud!F21)</f>
        <v>w.o.</v>
      </c>
      <c r="G83" s="13"/>
      <c r="H83" s="14"/>
      <c r="I83" s="6"/>
      <c r="J83" s="6"/>
      <c r="K83" s="6"/>
      <c r="L83" s="6"/>
      <c r="M83" s="11"/>
      <c r="N83" s="6"/>
      <c r="O83" s="6"/>
      <c r="P83" s="6"/>
      <c r="Q83" s="6"/>
      <c r="R83" s="6"/>
      <c r="S83" s="6"/>
      <c r="T83" s="6"/>
    </row>
    <row r="84" spans="1:2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11">
        <v>223</v>
      </c>
      <c r="N84" s="59" t="str">
        <f>IF(Mängud!E124="","",Mängud!E124)</f>
        <v>Urmas King</v>
      </c>
      <c r="O84" s="59"/>
      <c r="P84" s="59"/>
      <c r="Q84" s="6"/>
      <c r="R84" s="6"/>
      <c r="S84" s="6"/>
      <c r="T84" s="6"/>
    </row>
    <row r="85" spans="1:20" ht="12.75">
      <c r="A85" s="7">
        <v>11</v>
      </c>
      <c r="B85" s="57" t="str">
        <f>VLOOKUP(A85,Paigutus!$A$4:$F$67,4,FALSE)</f>
        <v>Katrin-riina Hanson</v>
      </c>
      <c r="C85" s="57"/>
      <c r="D85" s="57"/>
      <c r="E85" s="6"/>
      <c r="F85" s="6"/>
      <c r="G85" s="6"/>
      <c r="H85" s="6"/>
      <c r="I85" s="6"/>
      <c r="J85" s="6"/>
      <c r="K85" s="6"/>
      <c r="L85" s="6"/>
      <c r="M85" s="11"/>
      <c r="N85" s="9"/>
      <c r="O85" s="10" t="str">
        <f>IF(Mängud!F124="","",Mängud!F124)</f>
        <v>3:0</v>
      </c>
      <c r="P85" s="8"/>
      <c r="Q85" s="6"/>
      <c r="R85" s="6"/>
      <c r="S85" s="6"/>
      <c r="T85" s="6"/>
    </row>
    <row r="86" spans="1:20" ht="12.75">
      <c r="A86" s="6"/>
      <c r="B86" s="6"/>
      <c r="C86" s="6"/>
      <c r="D86" s="8">
        <v>121</v>
      </c>
      <c r="E86" s="59" t="str">
        <f>IF(Mängud!E22="","",Mängud!E22)</f>
        <v>Katrin-riina Hanson</v>
      </c>
      <c r="F86" s="59"/>
      <c r="G86" s="59"/>
      <c r="H86" s="6"/>
      <c r="I86" s="6"/>
      <c r="J86" s="6"/>
      <c r="K86" s="6"/>
      <c r="L86" s="6"/>
      <c r="M86" s="11"/>
      <c r="N86" s="6"/>
      <c r="O86" s="6"/>
      <c r="P86" s="11"/>
      <c r="Q86" s="6"/>
      <c r="R86" s="6"/>
      <c r="S86" s="6"/>
      <c r="T86" s="6"/>
    </row>
    <row r="87" spans="1:20" ht="12.75">
      <c r="A87" s="7">
        <v>54</v>
      </c>
      <c r="B87" s="57" t="str">
        <f>VLOOKUP(A87,Paigutus!$A$4:$F$67,4,FALSE)</f>
        <v>Bye Bye</v>
      </c>
      <c r="C87" s="57"/>
      <c r="D87" s="58"/>
      <c r="E87" s="9"/>
      <c r="F87" s="10" t="str">
        <f>IF(Mängud!F22="","",Mängud!F22)</f>
        <v>w.o.</v>
      </c>
      <c r="G87" s="8"/>
      <c r="H87" s="6"/>
      <c r="I87" s="6"/>
      <c r="J87" s="6"/>
      <c r="K87" s="6"/>
      <c r="L87" s="6"/>
      <c r="M87" s="11"/>
      <c r="N87" s="6"/>
      <c r="O87" s="6"/>
      <c r="P87" s="11"/>
      <c r="Q87" s="6"/>
      <c r="R87" s="6"/>
      <c r="S87" s="6"/>
      <c r="T87" s="6"/>
    </row>
    <row r="88" spans="1:20" ht="12.75">
      <c r="A88" s="6"/>
      <c r="B88" s="6"/>
      <c r="C88" s="6"/>
      <c r="D88" s="6"/>
      <c r="E88" s="6"/>
      <c r="F88" s="6"/>
      <c r="G88" s="11">
        <v>143</v>
      </c>
      <c r="H88" s="59" t="str">
        <f>IF(Mängud!E44="","",Mängud!E44)</f>
        <v>Katrin-riina Hanson</v>
      </c>
      <c r="I88" s="59"/>
      <c r="J88" s="59"/>
      <c r="K88" s="6"/>
      <c r="L88" s="6"/>
      <c r="M88" s="11"/>
      <c r="N88" s="6"/>
      <c r="O88" s="6"/>
      <c r="P88" s="11"/>
      <c r="Q88" s="6"/>
      <c r="R88" s="6"/>
      <c r="S88" s="6"/>
      <c r="T88" s="6"/>
    </row>
    <row r="89" spans="1:20" ht="12.75">
      <c r="A89" s="7">
        <v>43</v>
      </c>
      <c r="B89" s="57" t="str">
        <f>VLOOKUP(A89,Paigutus!$A$4:$F$67,4,FALSE)</f>
        <v>Anneli Mälksoo</v>
      </c>
      <c r="C89" s="57"/>
      <c r="D89" s="57"/>
      <c r="E89" s="6"/>
      <c r="F89" s="6"/>
      <c r="G89" s="11"/>
      <c r="H89" s="9"/>
      <c r="I89" s="10" t="str">
        <f>IF(Mängud!F44="","",Mängud!F44)</f>
        <v>3:0</v>
      </c>
      <c r="J89" s="8"/>
      <c r="K89" s="6"/>
      <c r="L89" s="6"/>
      <c r="M89" s="11"/>
      <c r="N89" s="6"/>
      <c r="O89" s="6"/>
      <c r="P89" s="11"/>
      <c r="Q89" s="6"/>
      <c r="R89" s="6"/>
      <c r="S89" s="6"/>
      <c r="T89" s="6"/>
    </row>
    <row r="90" spans="1:20" ht="12.75">
      <c r="A90" s="6"/>
      <c r="B90" s="6"/>
      <c r="C90" s="6"/>
      <c r="D90" s="8">
        <v>122</v>
      </c>
      <c r="E90" s="61" t="str">
        <f>IF(Mängud!E23="","",Mängud!E23)</f>
        <v>Kalju Nasir</v>
      </c>
      <c r="F90" s="61"/>
      <c r="G90" s="61"/>
      <c r="H90" s="6"/>
      <c r="I90" s="6"/>
      <c r="J90" s="11"/>
      <c r="K90" s="6"/>
      <c r="L90" s="6"/>
      <c r="M90" s="11"/>
      <c r="N90" s="6"/>
      <c r="O90" s="6"/>
      <c r="P90" s="11"/>
      <c r="Q90" s="6"/>
      <c r="R90" s="6"/>
      <c r="S90" s="6"/>
      <c r="T90" s="6"/>
    </row>
    <row r="91" spans="1:20" ht="12.75">
      <c r="A91" s="7">
        <v>22</v>
      </c>
      <c r="B91" s="57" t="str">
        <f>VLOOKUP(A91,Paigutus!$A$4:$F$67,4,FALSE)</f>
        <v>Kalju Nasir</v>
      </c>
      <c r="C91" s="57"/>
      <c r="D91" s="58"/>
      <c r="E91" s="9"/>
      <c r="F91" s="10" t="str">
        <f>IF(Mängud!F23="","",Mängud!F23)</f>
        <v>3:0</v>
      </c>
      <c r="G91" s="13"/>
      <c r="H91" s="14"/>
      <c r="I91" s="6"/>
      <c r="J91" s="11"/>
      <c r="K91" s="6"/>
      <c r="L91" s="6"/>
      <c r="M91" s="11"/>
      <c r="N91" s="6"/>
      <c r="O91" s="6"/>
      <c r="P91" s="11"/>
      <c r="Q91" s="6"/>
      <c r="R91" s="6"/>
      <c r="S91" s="6"/>
      <c r="T91" s="6"/>
    </row>
    <row r="92" spans="1:20" ht="12.75">
      <c r="A92" s="6"/>
      <c r="B92" s="6"/>
      <c r="C92" s="6"/>
      <c r="D92" s="6"/>
      <c r="E92" s="6"/>
      <c r="F92" s="6"/>
      <c r="G92" s="6"/>
      <c r="H92" s="6"/>
      <c r="I92" s="6"/>
      <c r="J92" s="11">
        <v>170</v>
      </c>
      <c r="K92" s="61" t="str">
        <f>IF(Mängud!E71="","",Mängud!E71)</f>
        <v>Tristan Pugi</v>
      </c>
      <c r="L92" s="61"/>
      <c r="M92" s="61"/>
      <c r="N92" s="6"/>
      <c r="O92" s="6"/>
      <c r="P92" s="11"/>
      <c r="Q92" s="6"/>
      <c r="R92" s="6"/>
      <c r="S92" s="6"/>
      <c r="T92" s="6"/>
    </row>
    <row r="93" spans="1:20" ht="12.75">
      <c r="A93" s="7">
        <v>27</v>
      </c>
      <c r="B93" s="57" t="str">
        <f>VLOOKUP(A93,Paigutus!$A$4:$F$67,4,FALSE)</f>
        <v>Marko Perendi</v>
      </c>
      <c r="C93" s="57"/>
      <c r="D93" s="57"/>
      <c r="E93" s="6"/>
      <c r="F93" s="6"/>
      <c r="G93" s="6"/>
      <c r="H93" s="6"/>
      <c r="I93" s="6"/>
      <c r="J93" s="11"/>
      <c r="K93" s="9"/>
      <c r="L93" s="10" t="str">
        <f>IF(Mängud!F71="","",Mängud!F71)</f>
        <v>3:1</v>
      </c>
      <c r="M93" s="13"/>
      <c r="N93" s="14"/>
      <c r="O93" s="6"/>
      <c r="P93" s="11"/>
      <c r="Q93" s="6"/>
      <c r="R93" s="6"/>
      <c r="S93" s="6"/>
      <c r="T93" s="6"/>
    </row>
    <row r="94" spans="1:20" ht="12.75">
      <c r="A94" s="6"/>
      <c r="B94" s="6"/>
      <c r="C94" s="6"/>
      <c r="D94" s="8">
        <v>123</v>
      </c>
      <c r="E94" s="59" t="str">
        <f>IF(Mängud!E24="","",Mängud!E24)</f>
        <v>Marko Perendi</v>
      </c>
      <c r="F94" s="59"/>
      <c r="G94" s="59"/>
      <c r="H94" s="6"/>
      <c r="I94" s="6"/>
      <c r="J94" s="11"/>
      <c r="K94" s="6"/>
      <c r="L94" s="6"/>
      <c r="M94" s="6"/>
      <c r="N94" s="6"/>
      <c r="O94" s="6"/>
      <c r="P94" s="11"/>
      <c r="Q94" s="6"/>
      <c r="R94" s="6"/>
      <c r="S94" s="6"/>
      <c r="T94" s="6"/>
    </row>
    <row r="95" spans="1:20" ht="12.75">
      <c r="A95" s="7">
        <v>38</v>
      </c>
      <c r="B95" s="57" t="str">
        <f>VLOOKUP(A95,Paigutus!$A$4:$F$67,4,FALSE)</f>
        <v>Heiki Hansar</v>
      </c>
      <c r="C95" s="57"/>
      <c r="D95" s="58"/>
      <c r="E95" s="9"/>
      <c r="F95" s="10" t="str">
        <f>IF(Mängud!F24="","",Mängud!F24)</f>
        <v>3:1</v>
      </c>
      <c r="G95" s="8"/>
      <c r="H95" s="6"/>
      <c r="I95" s="6"/>
      <c r="J95" s="11"/>
      <c r="K95" s="6"/>
      <c r="L95" s="6"/>
      <c r="M95" s="6"/>
      <c r="N95" s="6"/>
      <c r="O95" s="6"/>
      <c r="P95" s="11"/>
      <c r="Q95" s="6"/>
      <c r="R95" s="6"/>
      <c r="S95" s="6"/>
      <c r="T95" s="6"/>
    </row>
    <row r="96" spans="1:20" ht="12.75">
      <c r="A96" s="6"/>
      <c r="B96" s="6"/>
      <c r="C96" s="6"/>
      <c r="D96" s="6"/>
      <c r="E96" s="6"/>
      <c r="F96" s="6"/>
      <c r="G96" s="11">
        <v>144</v>
      </c>
      <c r="H96" s="61" t="str">
        <f>IF(Mängud!E45="","",Mängud!E45)</f>
        <v>Tristan Pugi</v>
      </c>
      <c r="I96" s="61"/>
      <c r="J96" s="61"/>
      <c r="K96" s="6"/>
      <c r="L96" s="6"/>
      <c r="M96" s="6"/>
      <c r="N96" s="6"/>
      <c r="O96" s="6"/>
      <c r="P96" s="11"/>
      <c r="Q96" s="6"/>
      <c r="R96" s="6"/>
      <c r="S96" s="6"/>
      <c r="T96" s="6"/>
    </row>
    <row r="97" spans="1:20" ht="12.75">
      <c r="A97" s="7">
        <v>59</v>
      </c>
      <c r="B97" s="57" t="str">
        <f>VLOOKUP(A97,Paigutus!$A$4:$F$67,4,FALSE)</f>
        <v>Bye Bye</v>
      </c>
      <c r="C97" s="57"/>
      <c r="D97" s="57"/>
      <c r="E97" s="6"/>
      <c r="F97" s="6"/>
      <c r="G97" s="11"/>
      <c r="H97" s="9"/>
      <c r="I97" s="10" t="str">
        <f>IF(Mängud!F45="","",Mängud!F45)</f>
        <v>3:0</v>
      </c>
      <c r="J97" s="13"/>
      <c r="K97" s="14"/>
      <c r="L97" s="6"/>
      <c r="M97" s="6"/>
      <c r="N97" s="6"/>
      <c r="O97" s="6"/>
      <c r="P97" s="11"/>
      <c r="Q97" s="6"/>
      <c r="R97" s="6"/>
      <c r="S97" s="6"/>
      <c r="T97" s="6"/>
    </row>
    <row r="98" spans="1:20" ht="12.75">
      <c r="A98" s="6"/>
      <c r="B98" s="6"/>
      <c r="C98" s="6"/>
      <c r="D98" s="8">
        <v>124</v>
      </c>
      <c r="E98" s="61" t="str">
        <f>IF(Mängud!E25="","",Mängud!E25)</f>
        <v>Tristan Pugi</v>
      </c>
      <c r="F98" s="61"/>
      <c r="G98" s="61"/>
      <c r="H98" s="6"/>
      <c r="I98" s="6"/>
      <c r="J98" s="6"/>
      <c r="K98" s="6"/>
      <c r="L98" s="6"/>
      <c r="M98" s="6"/>
      <c r="N98" s="6"/>
      <c r="O98" s="6"/>
      <c r="P98" s="11"/>
      <c r="Q98" s="6"/>
      <c r="R98" s="6"/>
      <c r="S98" s="6"/>
      <c r="T98" s="6"/>
    </row>
    <row r="99" spans="1:20" ht="12.75">
      <c r="A99" s="7">
        <v>6</v>
      </c>
      <c r="B99" s="57" t="str">
        <f>VLOOKUP(A99,Paigutus!$A$4:$F$67,4,FALSE)</f>
        <v>Tristan Pugi</v>
      </c>
      <c r="C99" s="57"/>
      <c r="D99" s="58"/>
      <c r="E99" s="9"/>
      <c r="F99" s="10" t="str">
        <f>IF(Mängud!F25="","",Mängud!F25)</f>
        <v>w.o.</v>
      </c>
      <c r="G99" s="13"/>
      <c r="H99" s="14"/>
      <c r="I99" s="6"/>
      <c r="J99" s="6"/>
      <c r="K99" s="6"/>
      <c r="L99" s="6"/>
      <c r="M99" s="6"/>
      <c r="N99" s="6"/>
      <c r="O99" s="6"/>
      <c r="P99" s="11"/>
      <c r="Q99" s="6"/>
      <c r="R99" s="6"/>
      <c r="S99" s="6"/>
      <c r="T99" s="6"/>
    </row>
    <row r="100" spans="1:2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11">
        <v>262</v>
      </c>
      <c r="Q100" s="59" t="str">
        <f>IF(Mängud!E163="","",Mängud!E163)</f>
        <v>Frank tomas Türi</v>
      </c>
      <c r="R100" s="59"/>
      <c r="S100" s="59"/>
      <c r="T100" s="7" t="s">
        <v>12</v>
      </c>
    </row>
    <row r="101" spans="1:20" ht="12.75">
      <c r="A101" s="7">
        <v>7</v>
      </c>
      <c r="B101" s="57" t="str">
        <f>VLOOKUP(A101,Paigutus!$A$4:$F$67,4,FALSE)</f>
        <v>Urmas Sinisalu</v>
      </c>
      <c r="C101" s="57"/>
      <c r="D101" s="5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11"/>
      <c r="Q101" s="9"/>
      <c r="R101" s="10" t="str">
        <f>IF(Mängud!F163="","",Mängud!F163)</f>
        <v>3:1</v>
      </c>
      <c r="S101" s="6"/>
      <c r="T101" s="6"/>
    </row>
    <row r="102" spans="1:20" ht="12.75">
      <c r="A102" s="6"/>
      <c r="B102" s="6"/>
      <c r="C102" s="6"/>
      <c r="D102" s="8">
        <v>125</v>
      </c>
      <c r="E102" s="59" t="str">
        <f>IF(Mängud!E26="","",Mängud!E26)</f>
        <v>Urmas Sinisalu</v>
      </c>
      <c r="F102" s="59"/>
      <c r="G102" s="59"/>
      <c r="H102" s="6"/>
      <c r="I102" s="6"/>
      <c r="J102" s="6"/>
      <c r="K102" s="6"/>
      <c r="L102" s="6"/>
      <c r="M102" s="6"/>
      <c r="N102" s="6"/>
      <c r="O102" s="6"/>
      <c r="P102" s="11"/>
      <c r="Q102" s="6"/>
      <c r="R102" s="6"/>
      <c r="S102" s="6"/>
      <c r="T102" s="6"/>
    </row>
    <row r="103" spans="1:20" ht="12.75">
      <c r="A103" s="7">
        <v>58</v>
      </c>
      <c r="B103" s="57" t="str">
        <f>VLOOKUP(A103,Paigutus!$A$4:$F$67,4,FALSE)</f>
        <v>Bye Bye</v>
      </c>
      <c r="C103" s="57"/>
      <c r="D103" s="58"/>
      <c r="E103" s="9"/>
      <c r="F103" s="10" t="str">
        <f>IF(Mängud!F26="","",Mängud!F26)</f>
        <v>w.o.</v>
      </c>
      <c r="G103" s="8"/>
      <c r="H103" s="6"/>
      <c r="I103" s="6"/>
      <c r="J103" s="6"/>
      <c r="K103" s="6"/>
      <c r="L103" s="6"/>
      <c r="M103" s="6"/>
      <c r="N103" s="6"/>
      <c r="O103" s="6"/>
      <c r="P103" s="11"/>
      <c r="Q103" s="6"/>
      <c r="R103" s="6"/>
      <c r="S103" s="6"/>
      <c r="T103" s="6"/>
    </row>
    <row r="104" spans="1:20" ht="12.75">
      <c r="A104" s="6"/>
      <c r="B104" s="6"/>
      <c r="C104" s="6"/>
      <c r="D104" s="13"/>
      <c r="E104" s="6"/>
      <c r="F104" s="6"/>
      <c r="G104" s="11">
        <v>145</v>
      </c>
      <c r="H104" s="59" t="str">
        <f>IF(Mängud!E46="","",Mängud!E46)</f>
        <v>Urmas Sinisalu</v>
      </c>
      <c r="I104" s="59"/>
      <c r="J104" s="59"/>
      <c r="K104" s="6"/>
      <c r="L104" s="6"/>
      <c r="M104" s="6"/>
      <c r="N104" s="6"/>
      <c r="O104" s="6"/>
      <c r="P104" s="11"/>
      <c r="Q104" s="6"/>
      <c r="R104" s="6"/>
      <c r="S104" s="6"/>
      <c r="T104" s="6"/>
    </row>
    <row r="105" spans="1:20" ht="12.75">
      <c r="A105" s="7">
        <v>39</v>
      </c>
      <c r="B105" s="57" t="str">
        <f>VLOOKUP(A105,Paigutus!$A$4:$F$67,4,FALSE)</f>
        <v>Vahur Männa</v>
      </c>
      <c r="C105" s="57"/>
      <c r="D105" s="57"/>
      <c r="E105" s="6"/>
      <c r="F105" s="6"/>
      <c r="G105" s="11"/>
      <c r="H105" s="9"/>
      <c r="I105" s="10" t="str">
        <f>IF(Mängud!F46="","",Mängud!F46)</f>
        <v>3:0</v>
      </c>
      <c r="J105" s="8"/>
      <c r="K105" s="6"/>
      <c r="L105" s="6"/>
      <c r="M105" s="6"/>
      <c r="N105" s="6"/>
      <c r="O105" s="6"/>
      <c r="P105" s="11"/>
      <c r="Q105" s="6"/>
      <c r="R105" s="6"/>
      <c r="S105" s="6"/>
      <c r="T105" s="6"/>
    </row>
    <row r="106" spans="1:20" ht="12.75">
      <c r="A106" s="6"/>
      <c r="B106" s="6"/>
      <c r="C106" s="6"/>
      <c r="D106" s="8">
        <v>126</v>
      </c>
      <c r="E106" s="59" t="str">
        <f>IF(Mängud!E27="","",Mängud!E27)</f>
        <v>Riho Strazev</v>
      </c>
      <c r="F106" s="59"/>
      <c r="G106" s="59"/>
      <c r="H106" s="12"/>
      <c r="I106" s="6"/>
      <c r="J106" s="11"/>
      <c r="K106" s="6"/>
      <c r="L106" s="6"/>
      <c r="M106" s="6"/>
      <c r="N106" s="6"/>
      <c r="O106" s="6"/>
      <c r="P106" s="11"/>
      <c r="Q106" s="6"/>
      <c r="R106" s="6"/>
      <c r="S106" s="6"/>
      <c r="T106" s="6"/>
    </row>
    <row r="107" spans="1:20" ht="12.75">
      <c r="A107" s="7">
        <v>26</v>
      </c>
      <c r="B107" s="57" t="str">
        <f>VLOOKUP(A107,Paigutus!$A$4:$F$67,4,FALSE)</f>
        <v>Riho Strazev</v>
      </c>
      <c r="C107" s="57"/>
      <c r="D107" s="58"/>
      <c r="E107" s="9"/>
      <c r="F107" s="10" t="str">
        <f>IF(Mängud!F27="","",Mängud!F27)</f>
        <v>3:0</v>
      </c>
      <c r="G107" s="13"/>
      <c r="H107" s="14"/>
      <c r="I107" s="6"/>
      <c r="J107" s="11"/>
      <c r="K107" s="6"/>
      <c r="L107" s="6"/>
      <c r="M107" s="6"/>
      <c r="N107" s="6"/>
      <c r="O107" s="6"/>
      <c r="P107" s="11"/>
      <c r="Q107" s="6"/>
      <c r="R107" s="6"/>
      <c r="S107" s="6"/>
      <c r="T107" s="6"/>
    </row>
    <row r="108" spans="1:20" ht="12.75">
      <c r="A108" s="6"/>
      <c r="B108" s="6"/>
      <c r="C108" s="6"/>
      <c r="D108" s="6"/>
      <c r="E108" s="6"/>
      <c r="F108" s="6"/>
      <c r="G108" s="6"/>
      <c r="H108" s="6"/>
      <c r="I108" s="6"/>
      <c r="J108" s="11">
        <v>171</v>
      </c>
      <c r="K108" s="59" t="str">
        <f>IF(Mängud!E72="","",Mängud!E72)</f>
        <v>Urmas Sinisalu</v>
      </c>
      <c r="L108" s="59"/>
      <c r="M108" s="59"/>
      <c r="N108" s="6"/>
      <c r="O108" s="6"/>
      <c r="P108" s="11"/>
      <c r="Q108" s="6"/>
      <c r="R108" s="6"/>
      <c r="S108" s="6"/>
      <c r="T108" s="6"/>
    </row>
    <row r="109" spans="1:20" ht="12.75">
      <c r="A109" s="7">
        <v>23</v>
      </c>
      <c r="B109" s="57" t="str">
        <f>VLOOKUP(A109,Paigutus!$A$4:$F$67,4,FALSE)</f>
        <v>Taimo Jullinen</v>
      </c>
      <c r="C109" s="57"/>
      <c r="D109" s="57"/>
      <c r="E109" s="6"/>
      <c r="F109" s="6"/>
      <c r="G109" s="6"/>
      <c r="H109" s="6"/>
      <c r="I109" s="6"/>
      <c r="J109" s="11"/>
      <c r="K109" s="9"/>
      <c r="L109" s="10" t="str">
        <f>IF(Mängud!F72="","",Mängud!F72)</f>
        <v>3:1</v>
      </c>
      <c r="M109" s="8"/>
      <c r="N109" s="6"/>
      <c r="O109" s="6"/>
      <c r="P109" s="11"/>
      <c r="Q109" s="6"/>
      <c r="R109" s="6"/>
      <c r="S109" s="6"/>
      <c r="T109" s="6"/>
    </row>
    <row r="110" spans="1:20" ht="12.75">
      <c r="A110" s="6"/>
      <c r="B110" s="6"/>
      <c r="C110" s="6"/>
      <c r="D110" s="8">
        <v>127</v>
      </c>
      <c r="E110" s="59" t="str">
        <f>IF(Mängud!E28="","",Mängud!E28)</f>
        <v>Taimo Jullinen</v>
      </c>
      <c r="F110" s="59"/>
      <c r="G110" s="59"/>
      <c r="H110" s="6"/>
      <c r="I110" s="6"/>
      <c r="J110" s="11"/>
      <c r="K110" s="6"/>
      <c r="L110" s="6"/>
      <c r="M110" s="11"/>
      <c r="N110" s="6"/>
      <c r="O110" s="6"/>
      <c r="P110" s="11"/>
      <c r="Q110" s="6"/>
      <c r="R110" s="6"/>
      <c r="S110" s="6"/>
      <c r="T110" s="6"/>
    </row>
    <row r="111" spans="1:20" ht="12.75">
      <c r="A111" s="7">
        <v>42</v>
      </c>
      <c r="B111" s="57" t="str">
        <f>VLOOKUP(A111,Paigutus!$A$4:$F$67,4,FALSE)</f>
        <v>Neverly Lukas</v>
      </c>
      <c r="C111" s="57"/>
      <c r="D111" s="58"/>
      <c r="E111" s="9"/>
      <c r="F111" s="10" t="str">
        <f>IF(Mängud!F28="","",Mängud!F28)</f>
        <v>3:0</v>
      </c>
      <c r="G111" s="8"/>
      <c r="H111" s="6"/>
      <c r="I111" s="6"/>
      <c r="J111" s="11"/>
      <c r="K111" s="6"/>
      <c r="L111" s="6"/>
      <c r="M111" s="11"/>
      <c r="N111" s="6"/>
      <c r="O111" s="6"/>
      <c r="P111" s="11"/>
      <c r="Q111" s="6"/>
      <c r="R111" s="6"/>
      <c r="S111" s="6"/>
      <c r="T111" s="6"/>
    </row>
    <row r="112" spans="1:20" ht="12.75">
      <c r="A112" s="6"/>
      <c r="B112" s="6"/>
      <c r="C112" s="6"/>
      <c r="D112" s="6"/>
      <c r="E112" s="6"/>
      <c r="F112" s="6"/>
      <c r="G112" s="11">
        <v>146</v>
      </c>
      <c r="H112" s="59" t="str">
        <f>IF(Mängud!E47="","",Mängud!E47)</f>
        <v>Heino Kruusement</v>
      </c>
      <c r="I112" s="59"/>
      <c r="J112" s="59"/>
      <c r="K112" s="12"/>
      <c r="L112" s="6"/>
      <c r="M112" s="11"/>
      <c r="N112" s="6"/>
      <c r="O112" s="6"/>
      <c r="P112" s="11"/>
      <c r="Q112" s="6"/>
      <c r="R112" s="6"/>
      <c r="S112" s="6"/>
      <c r="T112" s="6"/>
    </row>
    <row r="113" spans="1:20" ht="12.75">
      <c r="A113" s="7">
        <v>55</v>
      </c>
      <c r="B113" s="57" t="str">
        <f>VLOOKUP(A113,Paigutus!$A$4:$F$67,4,FALSE)</f>
        <v>Bye Bye</v>
      </c>
      <c r="C113" s="57"/>
      <c r="D113" s="57"/>
      <c r="E113" s="6"/>
      <c r="F113" s="6"/>
      <c r="G113" s="11"/>
      <c r="H113" s="9"/>
      <c r="I113" s="10" t="str">
        <f>IF(Mängud!F47="","",Mängud!F47)</f>
        <v>3:1</v>
      </c>
      <c r="J113" s="13"/>
      <c r="K113" s="14"/>
      <c r="L113" s="6"/>
      <c r="M113" s="11"/>
      <c r="N113" s="6"/>
      <c r="O113" s="6"/>
      <c r="P113" s="11"/>
      <c r="Q113" s="6"/>
      <c r="R113" s="6"/>
      <c r="S113" s="6"/>
      <c r="T113" s="6"/>
    </row>
    <row r="114" spans="1:20" ht="12.75">
      <c r="A114" s="6"/>
      <c r="B114" s="6"/>
      <c r="C114" s="6"/>
      <c r="D114" s="8">
        <v>128</v>
      </c>
      <c r="E114" s="59" t="str">
        <f>IF(Mängud!E29="","",Mängud!E29)</f>
        <v>Heino Kruusement</v>
      </c>
      <c r="F114" s="59"/>
      <c r="G114" s="59"/>
      <c r="H114" s="12"/>
      <c r="I114" s="6"/>
      <c r="J114" s="6"/>
      <c r="K114" s="6"/>
      <c r="L114" s="6"/>
      <c r="M114" s="11"/>
      <c r="N114" s="6"/>
      <c r="O114" s="6"/>
      <c r="P114" s="11"/>
      <c r="Q114" s="6"/>
      <c r="R114" s="6"/>
      <c r="S114" s="6"/>
      <c r="T114" s="6"/>
    </row>
    <row r="115" spans="1:20" ht="12.75">
      <c r="A115" s="7">
        <v>10</v>
      </c>
      <c r="B115" s="57" t="str">
        <f>VLOOKUP(A115,Paigutus!$A$4:$F$67,4,FALSE)</f>
        <v>Heino Kruusement</v>
      </c>
      <c r="C115" s="57"/>
      <c r="D115" s="58"/>
      <c r="E115" s="9"/>
      <c r="F115" s="10" t="str">
        <f>IF(Mängud!F29="","",Mängud!F29)</f>
        <v>w.o.</v>
      </c>
      <c r="G115" s="13"/>
      <c r="H115" s="14"/>
      <c r="I115" s="6"/>
      <c r="J115" s="6"/>
      <c r="K115" s="6"/>
      <c r="L115" s="6"/>
      <c r="M115" s="11"/>
      <c r="N115" s="6"/>
      <c r="O115" s="6"/>
      <c r="P115" s="11"/>
      <c r="Q115" s="6"/>
      <c r="R115" s="6"/>
      <c r="S115" s="6"/>
      <c r="T115" s="6"/>
    </row>
    <row r="116" spans="1:2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11">
        <v>224</v>
      </c>
      <c r="N116" s="59" t="str">
        <f>IF(Mängud!E125="","",Mängud!E125)</f>
        <v>Frank tomas Türi</v>
      </c>
      <c r="O116" s="59"/>
      <c r="P116" s="59"/>
      <c r="Q116" s="12"/>
      <c r="R116" s="6"/>
      <c r="S116" s="6"/>
      <c r="T116" s="6"/>
    </row>
    <row r="117" spans="1:20" ht="12.75">
      <c r="A117" s="7">
        <v>15</v>
      </c>
      <c r="B117" s="57" t="str">
        <f>VLOOKUP(A117,Paigutus!$A$4:$F$67,4,FALSE)</f>
        <v>Amanda Hallik</v>
      </c>
      <c r="C117" s="57"/>
      <c r="D117" s="57"/>
      <c r="E117" s="6"/>
      <c r="F117" s="6"/>
      <c r="G117" s="6"/>
      <c r="H117" s="6"/>
      <c r="I117" s="6"/>
      <c r="J117" s="6"/>
      <c r="K117" s="6"/>
      <c r="L117" s="6"/>
      <c r="M117" s="11"/>
      <c r="N117" s="9"/>
      <c r="O117" s="10" t="str">
        <f>IF(Mängud!F125="","",Mängud!F125)</f>
        <v>3:0</v>
      </c>
      <c r="P117" s="13"/>
      <c r="Q117" s="14"/>
      <c r="R117" s="6"/>
      <c r="S117" s="6"/>
      <c r="T117" s="6"/>
    </row>
    <row r="118" spans="1:20" ht="12.75">
      <c r="A118" s="6"/>
      <c r="B118" s="6"/>
      <c r="C118" s="6"/>
      <c r="D118" s="8">
        <v>129</v>
      </c>
      <c r="E118" s="59" t="str">
        <f>IF(Mängud!E30="","",Mängud!E30)</f>
        <v>Amanda Hallik</v>
      </c>
      <c r="F118" s="59"/>
      <c r="G118" s="59"/>
      <c r="H118" s="6"/>
      <c r="I118" s="6"/>
      <c r="J118" s="6"/>
      <c r="K118" s="6"/>
      <c r="L118" s="6"/>
      <c r="M118" s="11"/>
      <c r="N118" s="6"/>
      <c r="O118" s="6"/>
      <c r="P118" s="6"/>
      <c r="Q118" s="6"/>
      <c r="R118" s="6"/>
      <c r="S118" s="6"/>
      <c r="T118" s="6"/>
    </row>
    <row r="119" spans="1:20" ht="12.75">
      <c r="A119" s="7">
        <v>50</v>
      </c>
      <c r="B119" s="57" t="str">
        <f>VLOOKUP(A119,Paigutus!$A$4:$F$67,4,FALSE)</f>
        <v>Bye Bye</v>
      </c>
      <c r="C119" s="57"/>
      <c r="D119" s="58"/>
      <c r="E119" s="9"/>
      <c r="F119" s="10" t="str">
        <f>IF(Mängud!F30="","",Mängud!F30)</f>
        <v>w.o.</v>
      </c>
      <c r="G119" s="8"/>
      <c r="H119" s="6"/>
      <c r="I119" s="6"/>
      <c r="J119" s="6"/>
      <c r="K119" s="6"/>
      <c r="L119" s="6"/>
      <c r="M119" s="11"/>
      <c r="N119" s="6"/>
      <c r="O119" s="6"/>
      <c r="P119" s="6"/>
      <c r="Q119" s="6"/>
      <c r="R119" s="6"/>
      <c r="S119" s="6"/>
      <c r="T119" s="6"/>
    </row>
    <row r="120" spans="1:20" ht="12.75">
      <c r="A120" s="6"/>
      <c r="B120" s="6"/>
      <c r="C120" s="6"/>
      <c r="D120" s="6"/>
      <c r="E120" s="6"/>
      <c r="F120" s="6"/>
      <c r="G120" s="11">
        <v>147</v>
      </c>
      <c r="H120" s="59" t="str">
        <f>IF(Mängud!E48="","",Mängud!E48)</f>
        <v>Kalju Kalda</v>
      </c>
      <c r="I120" s="59"/>
      <c r="J120" s="59"/>
      <c r="K120" s="6"/>
      <c r="L120" s="6"/>
      <c r="M120" s="11"/>
      <c r="N120" s="6"/>
      <c r="O120" s="6"/>
      <c r="P120" s="6"/>
      <c r="Q120" s="6"/>
      <c r="R120" s="6"/>
      <c r="S120" s="6"/>
      <c r="T120" s="6"/>
    </row>
    <row r="121" spans="1:20" ht="12.75">
      <c r="A121" s="7">
        <v>47</v>
      </c>
      <c r="B121" s="57" t="str">
        <f>VLOOKUP(A121,Paigutus!$A$4:$F$67,4,FALSE)</f>
        <v>Jako Lill</v>
      </c>
      <c r="C121" s="57"/>
      <c r="D121" s="57"/>
      <c r="E121" s="6"/>
      <c r="F121" s="6"/>
      <c r="G121" s="11"/>
      <c r="H121" s="9"/>
      <c r="I121" s="10" t="str">
        <f>IF(Mängud!F48="","",Mängud!F48)</f>
        <v>3:1</v>
      </c>
      <c r="J121" s="8"/>
      <c r="K121" s="6"/>
      <c r="L121" s="6"/>
      <c r="M121" s="11"/>
      <c r="N121" s="6"/>
      <c r="O121" s="6"/>
      <c r="P121" s="6"/>
      <c r="Q121" s="6"/>
      <c r="R121" s="6"/>
      <c r="S121" s="6"/>
      <c r="T121" s="6"/>
    </row>
    <row r="122" spans="1:20" ht="12.75">
      <c r="A122" s="6"/>
      <c r="B122" s="6"/>
      <c r="C122" s="6"/>
      <c r="D122" s="8">
        <v>130</v>
      </c>
      <c r="E122" s="59" t="str">
        <f>IF(Mängud!E31="","",Mängud!E31)</f>
        <v>Kalju Kalda</v>
      </c>
      <c r="F122" s="59"/>
      <c r="G122" s="59"/>
      <c r="H122" s="12"/>
      <c r="I122" s="6"/>
      <c r="J122" s="11"/>
      <c r="K122" s="6"/>
      <c r="L122" s="6"/>
      <c r="M122" s="11"/>
      <c r="N122" s="6"/>
      <c r="O122" s="6"/>
      <c r="P122" s="6"/>
      <c r="Q122" s="6"/>
      <c r="R122" s="6"/>
      <c r="S122" s="6"/>
      <c r="T122" s="6"/>
    </row>
    <row r="123" spans="1:20" ht="12.75">
      <c r="A123" s="7">
        <v>18</v>
      </c>
      <c r="B123" s="57" t="str">
        <f>VLOOKUP(A123,Paigutus!$A$4:$F$67,4,FALSE)</f>
        <v>Kalju Kalda</v>
      </c>
      <c r="C123" s="57"/>
      <c r="D123" s="58"/>
      <c r="E123" s="9"/>
      <c r="F123" s="10" t="str">
        <f>IF(Mängud!F31="","",Mängud!F31)</f>
        <v>3:0</v>
      </c>
      <c r="G123" s="13"/>
      <c r="H123" s="14"/>
      <c r="I123" s="6"/>
      <c r="J123" s="11"/>
      <c r="K123" s="6"/>
      <c r="L123" s="6"/>
      <c r="M123" s="11"/>
      <c r="N123" s="6"/>
      <c r="O123" s="6"/>
      <c r="P123" s="6"/>
      <c r="Q123" s="6"/>
      <c r="R123" s="6"/>
      <c r="S123" s="6"/>
      <c r="T123" s="6"/>
    </row>
    <row r="124" spans="1:20" ht="12.75">
      <c r="A124" s="6"/>
      <c r="B124" s="6"/>
      <c r="C124" s="6"/>
      <c r="D124" s="6"/>
      <c r="E124" s="6"/>
      <c r="F124" s="6"/>
      <c r="G124" s="6"/>
      <c r="H124" s="6"/>
      <c r="I124" s="6"/>
      <c r="J124" s="11">
        <v>172</v>
      </c>
      <c r="K124" s="59" t="str">
        <f>IF(Mängud!E73="","",Mängud!E73)</f>
        <v>Frank tomas Türi</v>
      </c>
      <c r="L124" s="59"/>
      <c r="M124" s="59"/>
      <c r="N124" s="12"/>
      <c r="O124" s="6"/>
      <c r="P124" s="6"/>
      <c r="Q124" s="6"/>
      <c r="R124" s="6"/>
      <c r="S124" s="6"/>
      <c r="T124" s="6"/>
    </row>
    <row r="125" spans="1:20" ht="12.75">
      <c r="A125" s="7">
        <v>31</v>
      </c>
      <c r="B125" s="57" t="str">
        <f>VLOOKUP(A125,Paigutus!$A$4:$F$67,4,FALSE)</f>
        <v>Reet Kullerkupp</v>
      </c>
      <c r="C125" s="57"/>
      <c r="D125" s="57"/>
      <c r="E125" s="6"/>
      <c r="F125" s="6"/>
      <c r="G125" s="6"/>
      <c r="H125" s="6"/>
      <c r="I125" s="6"/>
      <c r="J125" s="11"/>
      <c r="K125" s="9"/>
      <c r="L125" s="10" t="str">
        <f>IF(Mängud!F73="","",Mängud!F73)</f>
        <v>3:1</v>
      </c>
      <c r="M125" s="13"/>
      <c r="N125" s="14"/>
      <c r="O125" s="6"/>
      <c r="P125" s="6"/>
      <c r="Q125" s="6"/>
      <c r="R125" s="6"/>
      <c r="S125" s="6"/>
      <c r="T125" s="6"/>
    </row>
    <row r="126" spans="1:20" ht="12.75">
      <c r="A126" s="6"/>
      <c r="B126" s="6"/>
      <c r="C126" s="6"/>
      <c r="D126" s="8">
        <v>131</v>
      </c>
      <c r="E126" s="59" t="str">
        <f>IF(Mängud!E32="","",Mängud!E32)</f>
        <v>Reet Kullerkupp</v>
      </c>
      <c r="F126" s="59"/>
      <c r="G126" s="59"/>
      <c r="H126" s="6"/>
      <c r="I126" s="6"/>
      <c r="J126" s="11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2.75">
      <c r="A127" s="7">
        <v>34</v>
      </c>
      <c r="B127" s="57" t="str">
        <f>VLOOKUP(A127,Paigutus!$A$4:$F$67,4,FALSE)</f>
        <v>Mati Türk</v>
      </c>
      <c r="C127" s="57"/>
      <c r="D127" s="58"/>
      <c r="E127" s="9"/>
      <c r="F127" s="10" t="str">
        <f>IF(Mängud!F32="","",Mängud!F32)</f>
        <v>3:1</v>
      </c>
      <c r="G127" s="8"/>
      <c r="H127" s="6"/>
      <c r="I127" s="6"/>
      <c r="J127" s="11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2.75">
      <c r="A128" s="6"/>
      <c r="B128" s="6"/>
      <c r="C128" s="6"/>
      <c r="D128" s="6"/>
      <c r="E128" s="6"/>
      <c r="F128" s="6"/>
      <c r="G128" s="11">
        <v>148</v>
      </c>
      <c r="H128" s="59" t="str">
        <f>IF(Mängud!E49="","",Mängud!E49)</f>
        <v>Frank tomas Türi</v>
      </c>
      <c r="I128" s="59"/>
      <c r="J128" s="59"/>
      <c r="K128" s="12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2.75">
      <c r="A129" s="7">
        <v>63</v>
      </c>
      <c r="B129" s="57" t="str">
        <f>VLOOKUP(A129,Paigutus!$A$4:$F$67,4,FALSE)</f>
        <v>Bye Bye</v>
      </c>
      <c r="C129" s="57"/>
      <c r="D129" s="57"/>
      <c r="E129" s="6"/>
      <c r="F129" s="6"/>
      <c r="G129" s="11"/>
      <c r="H129" s="9"/>
      <c r="I129" s="10" t="str">
        <f>IF(Mängud!F49="","",Mängud!F49)</f>
        <v>3:0</v>
      </c>
      <c r="J129" s="13"/>
      <c r="K129" s="14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2.75">
      <c r="A130" s="6"/>
      <c r="B130" s="6"/>
      <c r="C130" s="6"/>
      <c r="D130" s="8">
        <v>132</v>
      </c>
      <c r="E130" s="59" t="str">
        <f>IF(Mängud!E33="","",Mängud!E33)</f>
        <v>Frank tomas Türi</v>
      </c>
      <c r="F130" s="59"/>
      <c r="G130" s="59"/>
      <c r="H130" s="12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2.75">
      <c r="A131" s="7">
        <v>2</v>
      </c>
      <c r="B131" s="57" t="str">
        <f>VLOOKUP(A131,Paigutus!$A$4:$F$67,4,FALSE)</f>
        <v>Frank tomas Türi</v>
      </c>
      <c r="C131" s="57"/>
      <c r="D131" s="58"/>
      <c r="E131" s="9"/>
      <c r="F131" s="10" t="str">
        <f>IF(Mängud!F33="","",Mängud!F33)</f>
        <v>w.o.</v>
      </c>
      <c r="G131" s="13"/>
      <c r="H131" s="14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2:20" ht="12.75">
      <c r="B132" s="6"/>
      <c r="C132" s="6"/>
      <c r="D132" s="6"/>
      <c r="E132" s="6"/>
      <c r="F132" s="6"/>
      <c r="G132" s="6"/>
      <c r="H132" s="6"/>
      <c r="I132" s="62" t="s">
        <v>16</v>
      </c>
      <c r="J132" s="62"/>
      <c r="K132" s="62"/>
      <c r="L132" s="62"/>
      <c r="M132" s="17"/>
      <c r="N132" s="6"/>
      <c r="O132" s="6"/>
      <c r="P132" s="15">
        <v>-224</v>
      </c>
      <c r="Q132" s="57" t="str">
        <f>IF('Plussring(B)'!N50="","",IF('Plussring(B)'!N50='Plussring(B)'!K42,'Plussring(B)'!K58,'Plussring(B)'!K42))</f>
        <v>Urmas Sinisalu</v>
      </c>
      <c r="R132" s="57"/>
      <c r="S132" s="57"/>
      <c r="T132" s="6"/>
    </row>
    <row r="133" spans="1:20" ht="12.75">
      <c r="A133" s="6"/>
      <c r="B133" s="6"/>
      <c r="C133" s="6"/>
      <c r="D133" s="7">
        <v>-141</v>
      </c>
      <c r="E133" s="57" t="str">
        <f>IF('Plussring(B)'!H6="","",IF('Plussring(B)'!H6='Plussring(B)'!E4,'Plussring(B)'!E8,'Plussring(B)'!E4))</f>
        <v>Aili Kuldkepp</v>
      </c>
      <c r="F133" s="57"/>
      <c r="G133" s="57"/>
      <c r="H133" s="6"/>
      <c r="I133" s="6"/>
      <c r="N133" s="6"/>
      <c r="O133" s="6"/>
      <c r="P133" s="6"/>
      <c r="Q133" s="6"/>
      <c r="R133" s="6"/>
      <c r="S133" s="8"/>
      <c r="T133" s="6"/>
    </row>
    <row r="134" spans="1:20" ht="12.75">
      <c r="A134" s="7">
        <v>-101</v>
      </c>
      <c r="B134" s="57" t="str">
        <f>IF('Plussring(A)'!E6="","",IF('Plussring(A)'!E6='Plussring(A)'!B5,'Plussring(A)'!B7,'Plussring(A)'!B5))</f>
        <v>Bye Bye</v>
      </c>
      <c r="C134" s="57"/>
      <c r="D134" s="57"/>
      <c r="E134" s="6"/>
      <c r="F134" s="6"/>
      <c r="G134" s="8">
        <v>181</v>
      </c>
      <c r="H134" s="59" t="str">
        <f>IF(Mängud!E82="","",Mängud!E82)</f>
        <v>Kert Talumets</v>
      </c>
      <c r="I134" s="59"/>
      <c r="J134" s="59"/>
      <c r="K134" s="6"/>
      <c r="L134" s="6"/>
      <c r="M134" s="6"/>
      <c r="N134" s="6"/>
      <c r="O134" s="6"/>
      <c r="P134" s="6"/>
      <c r="Q134" s="6"/>
      <c r="R134" s="6"/>
      <c r="S134" s="11"/>
      <c r="T134" s="6"/>
    </row>
    <row r="135" spans="1:20" ht="12.75">
      <c r="A135" s="6"/>
      <c r="B135" s="6"/>
      <c r="C135" s="6"/>
      <c r="D135" s="8">
        <v>149</v>
      </c>
      <c r="E135" s="61" t="str">
        <f>IF(Mängud!E50="","",Mängud!E50)</f>
        <v>Kert Talumets</v>
      </c>
      <c r="F135" s="61"/>
      <c r="G135" s="61"/>
      <c r="H135" s="9"/>
      <c r="I135" s="10" t="str">
        <f>IF(Mängud!F82="","",Mängud!F82)</f>
        <v>3:0</v>
      </c>
      <c r="J135" s="8"/>
      <c r="K135" s="6"/>
      <c r="L135" s="6"/>
      <c r="M135" s="6"/>
      <c r="N135" s="6"/>
      <c r="O135" s="6"/>
      <c r="P135" s="6"/>
      <c r="Q135" s="6"/>
      <c r="R135" s="6"/>
      <c r="S135" s="11"/>
      <c r="T135" s="6"/>
    </row>
    <row r="136" spans="1:20" ht="12.75">
      <c r="A136" s="7">
        <v>-102</v>
      </c>
      <c r="B136" s="57" t="str">
        <f>IF('Plussring(A)'!E10="","",IF('Plussring(A)'!E10='Plussring(A)'!B9,'Plussring(A)'!B11,'Plussring(A)'!B9))</f>
        <v>Kert Talumets</v>
      </c>
      <c r="C136" s="57"/>
      <c r="D136" s="57"/>
      <c r="E136" s="18"/>
      <c r="F136" s="10" t="str">
        <f>IF(Mängud!F50="","",Mängud!F50)</f>
        <v>w.o.</v>
      </c>
      <c r="G136" s="13"/>
      <c r="H136" s="6"/>
      <c r="I136" s="6"/>
      <c r="J136" s="11">
        <v>213</v>
      </c>
      <c r="K136" s="59" t="str">
        <f>IF(Mängud!E114="","",Mängud!E114)</f>
        <v>Almar Rahuoja</v>
      </c>
      <c r="L136" s="59"/>
      <c r="M136" s="59"/>
      <c r="N136" s="6"/>
      <c r="O136" s="6"/>
      <c r="P136" s="19" t="s">
        <v>17</v>
      </c>
      <c r="Q136" s="60" t="str">
        <f>IF(Mängud!E172="","",Mängud!E172)</f>
        <v>Allan Salla</v>
      </c>
      <c r="R136" s="60"/>
      <c r="S136" s="60"/>
      <c r="T136" s="9">
        <v>271</v>
      </c>
    </row>
    <row r="137" spans="1:20" ht="12.75">
      <c r="A137" s="6"/>
      <c r="B137" s="6"/>
      <c r="C137" s="6"/>
      <c r="D137" s="7">
        <v>-142</v>
      </c>
      <c r="E137" s="57" t="str">
        <f>IF('Plussring(B)'!H14="","",IF('Plussring(B)'!H14='Plussring(B)'!E12,'Plussring(B)'!E16,'Plussring(B)'!E12))</f>
        <v>Almar Rahuoja</v>
      </c>
      <c r="F137" s="57"/>
      <c r="G137" s="57"/>
      <c r="H137" s="6"/>
      <c r="I137" s="6"/>
      <c r="J137" s="11"/>
      <c r="K137" s="9"/>
      <c r="L137" s="10" t="str">
        <f>IF(Mängud!F114="","",Mängud!F114)</f>
        <v>3:1</v>
      </c>
      <c r="M137" s="8"/>
      <c r="N137" s="6"/>
      <c r="O137" s="6"/>
      <c r="P137" s="6"/>
      <c r="Q137" s="6"/>
      <c r="R137" s="10" t="str">
        <f>IF(Mängud!F172="","",Mängud!F172)</f>
        <v>3:1</v>
      </c>
      <c r="S137" s="11"/>
      <c r="T137" s="6"/>
    </row>
    <row r="138" spans="1:20" ht="12.75">
      <c r="A138" s="7">
        <v>-103</v>
      </c>
      <c r="B138" s="57" t="str">
        <f>IF('Plussring(A)'!E14="","",IF('Plussring(A)'!E14='Plussring(A)'!B13,'Plussring(A)'!B15,'Plussring(A)'!B13))</f>
        <v>Allar Oviir</v>
      </c>
      <c r="C138" s="57"/>
      <c r="D138" s="57"/>
      <c r="E138" s="6"/>
      <c r="F138" s="6"/>
      <c r="G138" s="8">
        <v>182</v>
      </c>
      <c r="H138" s="59" t="str">
        <f>IF(Mängud!E83="","",Mängud!E83)</f>
        <v>Almar Rahuoja</v>
      </c>
      <c r="I138" s="59"/>
      <c r="J138" s="59"/>
      <c r="K138" s="12"/>
      <c r="L138" s="6"/>
      <c r="M138" s="11">
        <v>233</v>
      </c>
      <c r="N138" s="59" t="str">
        <f>IF(Mängud!E134="","",Mängud!E134)</f>
        <v>Allan Salla</v>
      </c>
      <c r="O138" s="59"/>
      <c r="P138" s="59"/>
      <c r="Q138" s="6"/>
      <c r="R138" s="6"/>
      <c r="S138" s="11"/>
      <c r="T138" s="6"/>
    </row>
    <row r="139" spans="1:20" ht="12.75">
      <c r="A139" s="6"/>
      <c r="B139" s="6"/>
      <c r="C139" s="6"/>
      <c r="D139" s="8">
        <v>150</v>
      </c>
      <c r="E139" s="61" t="str">
        <f>IF(Mängud!E51="","",Mängud!E51)</f>
        <v>Allar Oviir</v>
      </c>
      <c r="F139" s="61"/>
      <c r="G139" s="61"/>
      <c r="H139" s="9"/>
      <c r="I139" s="10" t="str">
        <f>IF(Mängud!F83="","",Mängud!F83)</f>
        <v>3:1</v>
      </c>
      <c r="J139" s="13"/>
      <c r="K139" s="14"/>
      <c r="L139" s="6"/>
      <c r="M139" s="11"/>
      <c r="N139" s="9"/>
      <c r="O139" s="10" t="str">
        <f>IF(Mängud!F134="","",Mängud!F134)</f>
        <v>3:0</v>
      </c>
      <c r="P139" s="8"/>
      <c r="Q139" s="6"/>
      <c r="R139" s="6"/>
      <c r="S139" s="11"/>
      <c r="T139" s="6"/>
    </row>
    <row r="140" spans="1:20" ht="12.75">
      <c r="A140" s="7">
        <v>-104</v>
      </c>
      <c r="B140" s="57" t="str">
        <f>IF('Plussring(A)'!E18="","",IF('Plussring(A)'!E18='Plussring(A)'!B17,'Plussring(A)'!B19,'Plussring(A)'!B17))</f>
        <v>Toivo Sepp</v>
      </c>
      <c r="C140" s="57"/>
      <c r="D140" s="57"/>
      <c r="E140" s="18"/>
      <c r="F140" s="10" t="str">
        <f>IF(Mängud!F51="","",Mängud!F51)</f>
        <v>3:1</v>
      </c>
      <c r="G140" s="13"/>
      <c r="H140" s="6"/>
      <c r="I140" s="6"/>
      <c r="J140" s="15">
        <v>-168</v>
      </c>
      <c r="K140" s="60" t="str">
        <f>IF('Plussring(A)'!K60="","",IF('Plussring(A)'!K60='Plussring(A)'!H56,'Plussring(A)'!H64,'Plussring(A)'!H56))</f>
        <v>Allan Salla</v>
      </c>
      <c r="L140" s="60"/>
      <c r="M140" s="60"/>
      <c r="N140" s="6"/>
      <c r="O140" s="6"/>
      <c r="P140" s="11"/>
      <c r="Q140" s="6"/>
      <c r="R140" s="6"/>
      <c r="S140" s="11"/>
      <c r="T140" s="6"/>
    </row>
    <row r="141" spans="1:20" ht="12.75">
      <c r="A141" s="6"/>
      <c r="B141" s="6"/>
      <c r="C141" s="6"/>
      <c r="D141" s="7">
        <v>-143</v>
      </c>
      <c r="E141" s="57" t="str">
        <f>IF('Plussring(B)'!H22="","",IF('Plussring(B)'!H22='Plussring(B)'!E20,'Plussring(B)'!E24,'Plussring(B)'!E20))</f>
        <v>Kalju Nasir</v>
      </c>
      <c r="F141" s="57"/>
      <c r="G141" s="57"/>
      <c r="H141" s="6"/>
      <c r="I141" s="6"/>
      <c r="J141" s="6"/>
      <c r="K141" s="6"/>
      <c r="L141" s="6"/>
      <c r="M141" s="6"/>
      <c r="N141" s="6"/>
      <c r="O141" s="6"/>
      <c r="P141" s="11"/>
      <c r="Q141" s="6"/>
      <c r="R141" s="6"/>
      <c r="S141" s="11"/>
      <c r="T141" s="6"/>
    </row>
    <row r="142" spans="1:20" ht="12.75">
      <c r="A142" s="7">
        <v>-105</v>
      </c>
      <c r="B142" s="57" t="str">
        <f>IF('Plussring(A)'!E22="","",IF('Plussring(A)'!E22='Plussring(A)'!B21,'Plussring(A)'!B23,'Plussring(A)'!B21))</f>
        <v>Bye Bye</v>
      </c>
      <c r="C142" s="57"/>
      <c r="D142" s="57"/>
      <c r="E142" s="6"/>
      <c r="F142" s="6"/>
      <c r="G142" s="8">
        <v>183</v>
      </c>
      <c r="H142" s="59" t="str">
        <f>IF(Mängud!E84="","",Mängud!E84)</f>
        <v>Kalju Nasir</v>
      </c>
      <c r="I142" s="59"/>
      <c r="J142" s="59"/>
      <c r="K142" s="6"/>
      <c r="L142" s="6"/>
      <c r="M142" s="6"/>
      <c r="N142" s="6"/>
      <c r="O142" s="6"/>
      <c r="P142" s="11">
        <v>253</v>
      </c>
      <c r="Q142" s="61" t="str">
        <f>IF(Mängud!E154="","",Mängud!E154)</f>
        <v>Allan Salla</v>
      </c>
      <c r="R142" s="61"/>
      <c r="S142" s="61"/>
      <c r="T142" s="6"/>
    </row>
    <row r="143" spans="1:20" ht="12.75">
      <c r="A143" s="6"/>
      <c r="B143" s="6"/>
      <c r="C143" s="6"/>
      <c r="D143" s="8">
        <v>151</v>
      </c>
      <c r="E143" s="61" t="str">
        <f>IF(Mängud!E52="","",Mängud!E52)</f>
        <v>Urmas Vender</v>
      </c>
      <c r="F143" s="61"/>
      <c r="G143" s="61"/>
      <c r="H143" s="9"/>
      <c r="I143" s="10" t="str">
        <f>IF(Mängud!F84="","",Mängud!F84)</f>
        <v>3:0</v>
      </c>
      <c r="J143" s="8"/>
      <c r="K143" s="6"/>
      <c r="L143" s="6"/>
      <c r="M143" s="6"/>
      <c r="N143" s="6"/>
      <c r="O143" s="6"/>
      <c r="P143" s="11"/>
      <c r="Q143" s="9"/>
      <c r="R143" s="10" t="str">
        <f>IF(Mängud!F154="","",Mängud!F154)</f>
        <v>3:0</v>
      </c>
      <c r="S143" s="6"/>
      <c r="T143" s="6"/>
    </row>
    <row r="144" spans="1:20" ht="12.75">
      <c r="A144" s="7">
        <v>-106</v>
      </c>
      <c r="B144" s="57" t="str">
        <f>IF('Plussring(A)'!E26="","",IF('Plussring(A)'!E26='Plussring(A)'!B25,'Plussring(A)'!B27,'Plussring(A)'!B25))</f>
        <v>Urmas Vender</v>
      </c>
      <c r="C144" s="57"/>
      <c r="D144" s="57"/>
      <c r="E144" s="18"/>
      <c r="F144" s="10" t="str">
        <f>IF(Mängud!F52="","",Mängud!F52)</f>
        <v>w.o.</v>
      </c>
      <c r="G144" s="13"/>
      <c r="H144" s="6"/>
      <c r="I144" s="6"/>
      <c r="J144" s="11">
        <v>214</v>
      </c>
      <c r="K144" s="59" t="str">
        <f>IF(Mängud!E115="","",Mängud!E115)</f>
        <v>Marko Perendi</v>
      </c>
      <c r="L144" s="59"/>
      <c r="M144" s="59"/>
      <c r="N144" s="6"/>
      <c r="O144" s="6"/>
      <c r="P144" s="11"/>
      <c r="Q144" s="6"/>
      <c r="R144" s="6"/>
      <c r="S144" s="6"/>
      <c r="T144" s="6"/>
    </row>
    <row r="145" spans="1:20" ht="12.75">
      <c r="A145" s="6"/>
      <c r="B145" s="6"/>
      <c r="C145" s="6"/>
      <c r="D145" s="7">
        <v>-144</v>
      </c>
      <c r="E145" s="57" t="str">
        <f>IF('Plussring(B)'!H30="","",IF('Plussring(B)'!H30='Plussring(B)'!E28,'Plussring(B)'!E32,'Plussring(B)'!E28))</f>
        <v>Marko Perendi</v>
      </c>
      <c r="F145" s="57"/>
      <c r="G145" s="57"/>
      <c r="H145" s="6"/>
      <c r="I145" s="6"/>
      <c r="J145" s="11"/>
      <c r="K145" s="9"/>
      <c r="L145" s="10" t="str">
        <f>IF(Mängud!F115="","",Mängud!F115)</f>
        <v>3:2</v>
      </c>
      <c r="M145" s="8"/>
      <c r="N145" s="6"/>
      <c r="O145" s="6"/>
      <c r="P145" s="11"/>
      <c r="Q145" s="6"/>
      <c r="R145" s="6"/>
      <c r="S145" s="6"/>
      <c r="T145" s="6"/>
    </row>
    <row r="146" spans="1:20" ht="12.75">
      <c r="A146" s="7">
        <v>-107</v>
      </c>
      <c r="B146" s="57" t="str">
        <f>IF('Plussring(A)'!E30="","",IF('Plussring(A)'!E30='Plussring(A)'!B29,'Plussring(A)'!B31,'Plussring(A)'!B29))</f>
        <v>Anatoli Zapunov</v>
      </c>
      <c r="C146" s="57"/>
      <c r="D146" s="57"/>
      <c r="E146" s="6"/>
      <c r="F146" s="6"/>
      <c r="G146" s="8">
        <v>184</v>
      </c>
      <c r="H146" s="59" t="str">
        <f>IF(Mängud!E85="","",Mängud!E85)</f>
        <v>Marko Perendi</v>
      </c>
      <c r="I146" s="59"/>
      <c r="J146" s="59"/>
      <c r="K146" s="12"/>
      <c r="L146" s="6"/>
      <c r="M146" s="11">
        <v>234</v>
      </c>
      <c r="N146" s="59" t="str">
        <f>IF(Mängud!E135="","",Mängud!E135)</f>
        <v>Imre Korsen</v>
      </c>
      <c r="O146" s="59"/>
      <c r="P146" s="59"/>
      <c r="Q146" s="12"/>
      <c r="R146" s="6"/>
      <c r="S146" s="6"/>
      <c r="T146" s="6"/>
    </row>
    <row r="147" spans="1:20" ht="12.75">
      <c r="A147" s="6"/>
      <c r="B147" s="6"/>
      <c r="C147" s="6"/>
      <c r="D147" s="8">
        <v>152</v>
      </c>
      <c r="E147" s="61" t="str">
        <f>IF(Mängud!E53="","",Mängud!E53)</f>
        <v>Anatoli Zapunov</v>
      </c>
      <c r="F147" s="61"/>
      <c r="G147" s="61"/>
      <c r="H147" s="9"/>
      <c r="I147" s="10" t="str">
        <f>IF(Mängud!F85="","",Mängud!F85)</f>
        <v>3:0</v>
      </c>
      <c r="J147" s="13"/>
      <c r="K147" s="14"/>
      <c r="L147" s="6"/>
      <c r="M147" s="11"/>
      <c r="N147" s="9"/>
      <c r="O147" s="10" t="str">
        <f>IF(Mängud!F135="","",Mängud!F135)</f>
        <v>3:0</v>
      </c>
      <c r="P147" s="13"/>
      <c r="Q147" s="14"/>
      <c r="R147" s="6"/>
      <c r="S147" s="6"/>
      <c r="T147" s="6"/>
    </row>
    <row r="148" spans="1:20" ht="12.75">
      <c r="A148" s="7">
        <v>-108</v>
      </c>
      <c r="B148" s="57" t="str">
        <f>IF('Plussring(A)'!E34="","",IF('Plussring(A)'!E34='Plussring(A)'!B33,'Plussring(A)'!B35,'Plussring(A)'!B33))</f>
        <v>Bye Bye</v>
      </c>
      <c r="C148" s="57"/>
      <c r="D148" s="57"/>
      <c r="E148" s="18"/>
      <c r="F148" s="10" t="str">
        <f>IF(Mängud!F53="","",Mängud!F53)</f>
        <v>w.o.</v>
      </c>
      <c r="G148" s="13"/>
      <c r="H148" s="6"/>
      <c r="I148" s="6"/>
      <c r="J148" s="15">
        <v>-167</v>
      </c>
      <c r="K148" s="60" t="str">
        <f>IF('Plussring(A)'!K44="","",IF('Plussring(A)'!K44='Plussring(A)'!H40,'Plussring(A)'!H48,'Plussring(A)'!H40))</f>
        <v>Imre Korsen</v>
      </c>
      <c r="L148" s="60"/>
      <c r="M148" s="60"/>
      <c r="N148" s="6"/>
      <c r="O148" s="6"/>
      <c r="P148" s="15">
        <v>-223</v>
      </c>
      <c r="Q148" s="57" t="str">
        <f>IF('Plussring(B)'!N18="","",IF('Plussring(B)'!N18='Plussring(B)'!K10,'Plussring(B)'!K26,'Plussring(B)'!K10))</f>
        <v>Tristan Pugi</v>
      </c>
      <c r="R148" s="57"/>
      <c r="S148" s="57"/>
      <c r="T148" s="6"/>
    </row>
    <row r="149" spans="1:20" ht="12.75">
      <c r="A149" s="6"/>
      <c r="B149" s="6"/>
      <c r="C149" s="6"/>
      <c r="D149" s="7">
        <v>-145</v>
      </c>
      <c r="E149" s="57" t="str">
        <f>IF('Plussring(B)'!H38="","",IF('Plussring(B)'!H38='Plussring(B)'!E36,'Plussring(B)'!E40,'Plussring(B)'!E36))</f>
        <v>Riho Strazev</v>
      </c>
      <c r="F149" s="57"/>
      <c r="G149" s="57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8"/>
      <c r="T149" s="6"/>
    </row>
    <row r="150" spans="1:20" ht="12.75">
      <c r="A150" s="7">
        <v>-109</v>
      </c>
      <c r="B150" s="57" t="str">
        <f>IF('Plussring(A)'!E38="","",IF('Plussring(A)'!E38='Plussring(A)'!B37,'Plussring(A)'!B39,'Plussring(A)'!B37))</f>
        <v>Bye Bye</v>
      </c>
      <c r="C150" s="57"/>
      <c r="D150" s="57"/>
      <c r="E150" s="6"/>
      <c r="F150" s="6"/>
      <c r="G150" s="8">
        <v>185</v>
      </c>
      <c r="H150" s="59" t="str">
        <f>IF(Mängud!E86="","",Mängud!E86)</f>
        <v>Riho Strazev</v>
      </c>
      <c r="I150" s="59"/>
      <c r="J150" s="59"/>
      <c r="K150" s="6"/>
      <c r="L150" s="6"/>
      <c r="M150" s="6"/>
      <c r="N150" s="6"/>
      <c r="O150" s="6"/>
      <c r="P150" s="6"/>
      <c r="Q150" s="6"/>
      <c r="R150" s="6"/>
      <c r="S150" s="11"/>
      <c r="T150" s="6"/>
    </row>
    <row r="151" spans="1:20" ht="12.75">
      <c r="A151" s="6"/>
      <c r="B151" s="6"/>
      <c r="C151" s="6"/>
      <c r="D151" s="8">
        <v>153</v>
      </c>
      <c r="E151" s="61" t="str">
        <f>IF(Mängud!E54="","",Mängud!E54)</f>
        <v>Ivar Kiik</v>
      </c>
      <c r="F151" s="61"/>
      <c r="G151" s="61"/>
      <c r="H151" s="9"/>
      <c r="I151" s="10" t="str">
        <f>IF(Mängud!F86="","",Mängud!F86)</f>
        <v>3:0</v>
      </c>
      <c r="J151" s="8"/>
      <c r="K151" s="6"/>
      <c r="L151" s="6"/>
      <c r="M151" s="6"/>
      <c r="N151" s="6"/>
      <c r="O151" s="6"/>
      <c r="P151" s="6"/>
      <c r="Q151" s="6"/>
      <c r="R151" s="6"/>
      <c r="S151" s="11"/>
      <c r="T151" s="6"/>
    </row>
    <row r="152" spans="1:20" ht="12.75">
      <c r="A152" s="7">
        <v>-110</v>
      </c>
      <c r="B152" s="57" t="str">
        <f>IF('Plussring(A)'!E42="","",IF('Plussring(A)'!E42='Plussring(A)'!B41,'Plussring(A)'!B43,'Plussring(A)'!B41))</f>
        <v>Ivar Kiik</v>
      </c>
      <c r="C152" s="57"/>
      <c r="D152" s="57"/>
      <c r="E152" s="18"/>
      <c r="F152" s="10" t="str">
        <f>IF(Mängud!F54="","",Mängud!F54)</f>
        <v>w.o.</v>
      </c>
      <c r="G152" s="13"/>
      <c r="H152" s="6"/>
      <c r="I152" s="6"/>
      <c r="J152" s="11">
        <v>215</v>
      </c>
      <c r="K152" s="59" t="str">
        <f>IF(Mängud!E116="","",Mängud!E116)</f>
        <v>Riho Strazev</v>
      </c>
      <c r="L152" s="59"/>
      <c r="M152" s="59"/>
      <c r="N152" s="6"/>
      <c r="O152" s="6"/>
      <c r="P152" s="19" t="s">
        <v>17</v>
      </c>
      <c r="Q152" s="60" t="str">
        <f>IF(Mängud!E173="","",Mängud!E173)</f>
        <v>Tristan Pugi</v>
      </c>
      <c r="R152" s="60"/>
      <c r="S152" s="60"/>
      <c r="T152" s="9">
        <v>272</v>
      </c>
    </row>
    <row r="153" spans="1:20" ht="12.75">
      <c r="A153" s="6"/>
      <c r="B153" s="6"/>
      <c r="C153" s="6"/>
      <c r="D153" s="7">
        <v>-146</v>
      </c>
      <c r="E153" s="57" t="str">
        <f>IF('Plussring(B)'!H46="","",IF('Plussring(B)'!H46='Plussring(B)'!E44,'Plussring(B)'!E48,'Plussring(B)'!E44))</f>
        <v>Taimo Jullinen</v>
      </c>
      <c r="F153" s="57"/>
      <c r="G153" s="57"/>
      <c r="H153" s="6"/>
      <c r="I153" s="6"/>
      <c r="J153" s="11"/>
      <c r="K153" s="9"/>
      <c r="L153" s="10" t="str">
        <f>IF(Mängud!F116="","",Mängud!F116)</f>
        <v>3:1</v>
      </c>
      <c r="M153" s="8"/>
      <c r="N153" s="6"/>
      <c r="O153" s="6"/>
      <c r="P153" s="6"/>
      <c r="Q153" s="6"/>
      <c r="R153" s="10" t="str">
        <f>IF(Mängud!F173="","",Mängud!F173)</f>
        <v>3:1</v>
      </c>
      <c r="S153" s="11"/>
      <c r="T153" s="6"/>
    </row>
    <row r="154" spans="1:20" ht="12.75">
      <c r="A154" s="7">
        <v>-111</v>
      </c>
      <c r="B154" s="57" t="str">
        <f>IF('Plussring(A)'!E46="","",IF('Plussring(A)'!E46='Plussring(A)'!B45,'Plussring(A)'!B47,'Plussring(A)'!B45))</f>
        <v>Jaanika Torokvei</v>
      </c>
      <c r="C154" s="57"/>
      <c r="D154" s="57"/>
      <c r="E154" s="6"/>
      <c r="F154" s="6"/>
      <c r="G154" s="8">
        <v>186</v>
      </c>
      <c r="H154" s="59" t="str">
        <f>IF(Mängud!E87="","",Mängud!E87)</f>
        <v>Taimo Jullinen</v>
      </c>
      <c r="I154" s="59"/>
      <c r="J154" s="59"/>
      <c r="K154" s="12"/>
      <c r="L154" s="6"/>
      <c r="M154" s="11">
        <v>235</v>
      </c>
      <c r="N154" s="59" t="str">
        <f>IF(Mängud!E136="","",Mängud!E136)</f>
        <v>Riho Strazev</v>
      </c>
      <c r="O154" s="59"/>
      <c r="P154" s="59"/>
      <c r="Q154" s="6"/>
      <c r="R154" s="6"/>
      <c r="S154" s="11"/>
      <c r="T154" s="6"/>
    </row>
    <row r="155" spans="1:20" ht="12.75">
      <c r="A155" s="6"/>
      <c r="B155" s="6"/>
      <c r="C155" s="6"/>
      <c r="D155" s="8">
        <v>154</v>
      </c>
      <c r="E155" s="61" t="str">
        <f>IF(Mängud!E55="","",Mängud!E55)</f>
        <v>Jaanika Torokvei</v>
      </c>
      <c r="F155" s="61"/>
      <c r="G155" s="61"/>
      <c r="H155" s="9"/>
      <c r="I155" s="10" t="str">
        <f>IF(Mängud!F87="","",Mängud!F87)</f>
        <v>3:0</v>
      </c>
      <c r="J155" s="13"/>
      <c r="K155" s="14"/>
      <c r="L155" s="6"/>
      <c r="M155" s="11"/>
      <c r="N155" s="9"/>
      <c r="O155" s="10" t="str">
        <f>IF(Mängud!F136="","",Mängud!F136)</f>
        <v>3:1</v>
      </c>
      <c r="P155" s="8"/>
      <c r="Q155" s="6"/>
      <c r="R155" s="6"/>
      <c r="S155" s="11"/>
      <c r="T155" s="6"/>
    </row>
    <row r="156" spans="1:20" ht="12.75">
      <c r="A156" s="7">
        <v>-112</v>
      </c>
      <c r="B156" s="57" t="str">
        <f>IF('Plussring(A)'!E50="","",IF('Plussring(A)'!E50='Plussring(A)'!B49,'Plussring(A)'!B51,'Plussring(A)'!B49))</f>
        <v>Bye Bye</v>
      </c>
      <c r="C156" s="57"/>
      <c r="D156" s="57"/>
      <c r="E156" s="18"/>
      <c r="F156" s="10" t="str">
        <f>IF(Mängud!F55="","",Mängud!F55)</f>
        <v>w.o.</v>
      </c>
      <c r="G156" s="13"/>
      <c r="H156" s="6"/>
      <c r="I156" s="6"/>
      <c r="J156" s="15">
        <v>-166</v>
      </c>
      <c r="K156" s="60" t="str">
        <f>IF('Plussring(A)'!K28="","",IF('Plussring(A)'!K28='Plussring(A)'!H24,'Plussring(A)'!H32,'Plussring(A)'!H24))</f>
        <v>Vladyslav Rybachok</v>
      </c>
      <c r="L156" s="60"/>
      <c r="M156" s="60"/>
      <c r="N156" s="6"/>
      <c r="O156" s="6"/>
      <c r="P156" s="11"/>
      <c r="Q156" s="6"/>
      <c r="R156" s="6"/>
      <c r="S156" s="11"/>
      <c r="T156" s="6"/>
    </row>
    <row r="157" spans="1:20" ht="12.75">
      <c r="A157" s="6"/>
      <c r="B157" s="6"/>
      <c r="C157" s="6"/>
      <c r="D157" s="7">
        <v>-147</v>
      </c>
      <c r="E157" s="57" t="str">
        <f>IF('Plussring(B)'!H54="","",IF('Plussring(B)'!H54='Plussring(B)'!E52,'Plussring(B)'!E56,'Plussring(B)'!E52))</f>
        <v>Amanda Hallik</v>
      </c>
      <c r="F157" s="57"/>
      <c r="G157" s="57"/>
      <c r="H157" s="6"/>
      <c r="I157" s="6"/>
      <c r="J157" s="6"/>
      <c r="K157" s="6"/>
      <c r="L157" s="6"/>
      <c r="M157" s="6"/>
      <c r="N157" s="6"/>
      <c r="O157" s="6"/>
      <c r="P157" s="11"/>
      <c r="Q157" s="6"/>
      <c r="R157" s="6"/>
      <c r="S157" s="11"/>
      <c r="T157" s="6"/>
    </row>
    <row r="158" spans="1:20" ht="12.75">
      <c r="A158" s="7">
        <v>-113</v>
      </c>
      <c r="B158" s="57" t="str">
        <f>IF('Plussring(A)'!E54="","",IF('Plussring(A)'!E54='Plussring(A)'!B53,'Plussring(A)'!B55,'Plussring(A)'!B53))</f>
        <v>Bye Bye</v>
      </c>
      <c r="C158" s="57"/>
      <c r="D158" s="57"/>
      <c r="E158" s="6"/>
      <c r="F158" s="6"/>
      <c r="G158" s="8">
        <v>187</v>
      </c>
      <c r="H158" s="59" t="str">
        <f>IF(Mängud!E88="","",Mängud!E88)</f>
        <v>Amanda Hallik</v>
      </c>
      <c r="I158" s="59"/>
      <c r="J158" s="59"/>
      <c r="K158" s="6"/>
      <c r="L158" s="6"/>
      <c r="M158" s="6"/>
      <c r="N158" s="6"/>
      <c r="O158" s="6"/>
      <c r="P158" s="11">
        <v>254</v>
      </c>
      <c r="Q158" s="61" t="str">
        <f>IF(Mängud!E155="","",Mängud!E155)</f>
        <v>Riho Strazev</v>
      </c>
      <c r="R158" s="61"/>
      <c r="S158" s="61"/>
      <c r="T158" s="6"/>
    </row>
    <row r="159" spans="1:20" ht="12.75">
      <c r="A159" s="6"/>
      <c r="B159" s="6"/>
      <c r="C159" s="6"/>
      <c r="D159" s="8">
        <v>155</v>
      </c>
      <c r="E159" s="61" t="str">
        <f>IF(Mängud!E56="","",Mängud!E56)</f>
        <v>Larissa Lill</v>
      </c>
      <c r="F159" s="61"/>
      <c r="G159" s="61"/>
      <c r="H159" s="9"/>
      <c r="I159" s="10" t="str">
        <f>IF(Mängud!F88="","",Mängud!F88)</f>
        <v>3:0</v>
      </c>
      <c r="J159" s="8"/>
      <c r="K159" s="6"/>
      <c r="L159" s="6"/>
      <c r="M159" s="6"/>
      <c r="N159" s="6"/>
      <c r="O159" s="6"/>
      <c r="P159" s="11"/>
      <c r="Q159" s="9"/>
      <c r="R159" s="10" t="str">
        <f>IF(Mängud!F155="","",Mängud!F155)</f>
        <v>3:0</v>
      </c>
      <c r="S159" s="6"/>
      <c r="T159" s="6"/>
    </row>
    <row r="160" spans="1:20" ht="12.75">
      <c r="A160" s="7">
        <v>-114</v>
      </c>
      <c r="B160" s="57" t="str">
        <f>IF('Plussring(A)'!E58="","",IF('Plussring(A)'!E58='Plussring(A)'!B57,'Plussring(A)'!B59,'Plussring(A)'!B57))</f>
        <v>Larissa Lill</v>
      </c>
      <c r="C160" s="57"/>
      <c r="D160" s="57"/>
      <c r="E160" s="18"/>
      <c r="F160" s="10" t="str">
        <f>IF(Mängud!F56="","",Mängud!F56)</f>
        <v>w.o.</v>
      </c>
      <c r="G160" s="13"/>
      <c r="H160" s="6"/>
      <c r="I160" s="6"/>
      <c r="J160" s="11">
        <v>216</v>
      </c>
      <c r="K160" s="59" t="str">
        <f>IF(Mängud!E117="","",Mängud!E117)</f>
        <v>Amanda Hallik</v>
      </c>
      <c r="L160" s="59"/>
      <c r="M160" s="59"/>
      <c r="N160" s="6"/>
      <c r="O160" s="6"/>
      <c r="P160" s="11"/>
      <c r="Q160" s="6"/>
      <c r="R160" s="6"/>
      <c r="S160" s="6"/>
      <c r="T160" s="6"/>
    </row>
    <row r="161" spans="1:20" ht="12.75">
      <c r="A161" s="6"/>
      <c r="B161" s="6"/>
      <c r="C161" s="6"/>
      <c r="D161" s="7">
        <v>-148</v>
      </c>
      <c r="E161" s="57" t="str">
        <f>IF('Plussring(B)'!H62="","",IF('Plussring(B)'!H62='Plussring(B)'!E60,'Plussring(B)'!E64,'Plussring(B)'!E60))</f>
        <v>Reet Kullerkupp</v>
      </c>
      <c r="F161" s="57"/>
      <c r="G161" s="57"/>
      <c r="H161" s="6"/>
      <c r="I161" s="6"/>
      <c r="J161" s="11"/>
      <c r="K161" s="9"/>
      <c r="L161" s="10" t="str">
        <f>IF(Mängud!F117="","",Mängud!F117)</f>
        <v>3:1</v>
      </c>
      <c r="M161" s="8"/>
      <c r="N161" s="6"/>
      <c r="O161" s="6"/>
      <c r="P161" s="11"/>
      <c r="Q161" s="6"/>
      <c r="R161" s="6"/>
      <c r="S161" s="6"/>
      <c r="T161" s="6"/>
    </row>
    <row r="162" spans="1:20" ht="12.75">
      <c r="A162" s="7">
        <v>-115</v>
      </c>
      <c r="B162" s="57" t="str">
        <f>IF('Plussring(A)'!E62="","",IF('Plussring(A)'!E62='Plussring(A)'!B61,'Plussring(A)'!B63,'Plussring(A)'!B61))</f>
        <v>Raivo Roots</v>
      </c>
      <c r="C162" s="57"/>
      <c r="D162" s="57"/>
      <c r="E162" s="6"/>
      <c r="F162" s="6"/>
      <c r="G162" s="8">
        <v>188</v>
      </c>
      <c r="H162" s="59" t="str">
        <f>IF(Mängud!E89="","",Mängud!E89)</f>
        <v>Reet Kullerkupp</v>
      </c>
      <c r="I162" s="59"/>
      <c r="J162" s="59"/>
      <c r="K162" s="12"/>
      <c r="L162" s="6"/>
      <c r="M162" s="11">
        <v>236</v>
      </c>
      <c r="N162" s="59" t="str">
        <f>IF(Mängud!E137="","",Mängud!E137)</f>
        <v>Amanda Hallik</v>
      </c>
      <c r="O162" s="59"/>
      <c r="P162" s="59"/>
      <c r="Q162" s="12"/>
      <c r="R162" s="6"/>
      <c r="S162" s="6"/>
      <c r="T162" s="6"/>
    </row>
    <row r="163" spans="1:20" ht="12.75">
      <c r="A163" s="6"/>
      <c r="B163" s="6"/>
      <c r="C163" s="6"/>
      <c r="D163" s="8">
        <v>156</v>
      </c>
      <c r="E163" s="61" t="str">
        <f>IF(Mängud!E57="","",Mängud!E57)</f>
        <v>Raivo Roots</v>
      </c>
      <c r="F163" s="61"/>
      <c r="G163" s="61"/>
      <c r="H163" s="9"/>
      <c r="I163" s="10" t="str">
        <f>IF(Mängud!F89="","",Mängud!F89)</f>
        <v>3:0</v>
      </c>
      <c r="J163" s="13"/>
      <c r="K163" s="14"/>
      <c r="L163" s="6"/>
      <c r="M163" s="11"/>
      <c r="N163" s="9"/>
      <c r="O163" s="10" t="str">
        <f>IF(Mängud!F137="","",Mängud!F137)</f>
        <v>3:2</v>
      </c>
      <c r="P163" s="13"/>
      <c r="Q163" s="14"/>
      <c r="R163" s="6"/>
      <c r="S163" s="6"/>
      <c r="T163" s="6"/>
    </row>
    <row r="164" spans="1:20" ht="12.75">
      <c r="A164" s="7">
        <v>-116</v>
      </c>
      <c r="B164" s="57" t="str">
        <f>IF('Plussring(A)'!E66="","",IF('Plussring(A)'!E66='Plussring(A)'!B65,'Plussring(A)'!B67,'Plussring(A)'!B65))</f>
        <v>Bye Bye</v>
      </c>
      <c r="C164" s="57"/>
      <c r="D164" s="57"/>
      <c r="E164" s="18"/>
      <c r="F164" s="10" t="str">
        <f>IF(Mängud!F57="","",Mängud!F57)</f>
        <v>w.o.</v>
      </c>
      <c r="G164" s="13"/>
      <c r="H164" s="6"/>
      <c r="I164" s="6"/>
      <c r="J164" s="15">
        <v>-165</v>
      </c>
      <c r="K164" s="60" t="str">
        <f>IF('Plussring(A)'!K12="","",IF('Plussring(A)'!K12='Plussring(A)'!H8,'Plussring(A)'!H16,'Plussring(A)'!H8))</f>
        <v>Vladimir Šastin</v>
      </c>
      <c r="L164" s="60"/>
      <c r="M164" s="60"/>
      <c r="N164" s="6"/>
      <c r="O164" s="6"/>
      <c r="P164" s="15">
        <v>-222</v>
      </c>
      <c r="Q164" s="57" t="str">
        <f>IF('Plussring(A)'!N52="","",IF('Plussring(A)'!N52='Plussring(A)'!K44,'Plussring(A)'!K60,'Plussring(A)'!K44))</f>
        <v>Veiko Ristissaar</v>
      </c>
      <c r="R164" s="57"/>
      <c r="S164" s="57"/>
      <c r="T164" s="6"/>
    </row>
    <row r="165" spans="1:20" ht="12.75">
      <c r="A165" s="6"/>
      <c r="B165" s="6"/>
      <c r="C165" s="6"/>
      <c r="D165" s="7">
        <v>-133</v>
      </c>
      <c r="E165" s="57" t="str">
        <f>IF('Plussring(A)'!H8="","",IF('Plussring(A)'!H8='Plussring(A)'!E6,'Plussring(A)'!E10,'Plussring(A)'!E6))</f>
        <v>Tõnu Hansar</v>
      </c>
      <c r="F165" s="57"/>
      <c r="G165" s="57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8"/>
      <c r="T165" s="6"/>
    </row>
    <row r="166" spans="1:20" ht="12.75">
      <c r="A166" s="7">
        <v>-117</v>
      </c>
      <c r="B166" s="57" t="str">
        <f>IF('Plussring(B)'!E4="","",IF('Plussring(B)'!E4='Plussring(B)'!B3,'Plussring(B)'!B5,'Plussring(B)'!B3))</f>
        <v>Bye Bye</v>
      </c>
      <c r="C166" s="57"/>
      <c r="D166" s="57"/>
      <c r="E166" s="6"/>
      <c r="F166" s="6"/>
      <c r="G166" s="8">
        <v>189</v>
      </c>
      <c r="H166" s="59" t="str">
        <f>IF(Mängud!E90="","",Mängud!E90)</f>
        <v>Tõnu Hansar</v>
      </c>
      <c r="I166" s="59"/>
      <c r="J166" s="59"/>
      <c r="K166" s="6"/>
      <c r="L166" s="6"/>
      <c r="M166" s="6"/>
      <c r="N166" s="6"/>
      <c r="O166" s="6"/>
      <c r="P166" s="6"/>
      <c r="Q166" s="6"/>
      <c r="R166" s="6"/>
      <c r="S166" s="11"/>
      <c r="T166" s="6"/>
    </row>
    <row r="167" spans="1:20" ht="12.75">
      <c r="A167" s="6"/>
      <c r="B167" s="6"/>
      <c r="C167" s="6"/>
      <c r="D167" s="8">
        <v>157</v>
      </c>
      <c r="E167" s="61" t="str">
        <f>IF(Mängud!E58="","",Mängud!E58)</f>
        <v>Arvi Merigan</v>
      </c>
      <c r="F167" s="61"/>
      <c r="G167" s="61"/>
      <c r="H167" s="9"/>
      <c r="I167" s="10" t="str">
        <f>IF(Mängud!F90="","",Mängud!F90)</f>
        <v>3:0</v>
      </c>
      <c r="J167" s="8"/>
      <c r="K167" s="6"/>
      <c r="L167" s="6"/>
      <c r="M167" s="6"/>
      <c r="N167" s="6"/>
      <c r="O167" s="6"/>
      <c r="P167" s="6"/>
      <c r="Q167" s="6"/>
      <c r="R167" s="6"/>
      <c r="S167" s="11"/>
      <c r="T167" s="6"/>
    </row>
    <row r="168" spans="1:20" ht="12.75">
      <c r="A168" s="7">
        <v>-118</v>
      </c>
      <c r="B168" s="60" t="str">
        <f>IF('Plussring(B)'!E8="","",IF('Plussring(B)'!E8='Plussring(B)'!B7,'Plussring(B)'!B9,'Plussring(B)'!B7))</f>
        <v>Arvi Merigan</v>
      </c>
      <c r="C168" s="60"/>
      <c r="D168" s="60"/>
      <c r="E168" s="18"/>
      <c r="F168" s="10" t="str">
        <f>IF(Mängud!F58="","",Mängud!F58)</f>
        <v>w.o.</v>
      </c>
      <c r="G168" s="13"/>
      <c r="H168" s="6"/>
      <c r="I168" s="6"/>
      <c r="J168" s="11">
        <v>217</v>
      </c>
      <c r="K168" s="59" t="str">
        <f>IF(Mängud!E118="","",Mängud!E118)</f>
        <v>Toomas Talumets</v>
      </c>
      <c r="L168" s="59"/>
      <c r="M168" s="59"/>
      <c r="N168" s="6"/>
      <c r="O168" s="6"/>
      <c r="P168" s="19" t="s">
        <v>17</v>
      </c>
      <c r="Q168" s="60" t="str">
        <f>IF(Mängud!E174="","",Mängud!E174)</f>
        <v>Heino Kruusement</v>
      </c>
      <c r="R168" s="60"/>
      <c r="S168" s="60"/>
      <c r="T168" s="9">
        <v>273</v>
      </c>
    </row>
    <row r="169" spans="1:20" ht="12.75">
      <c r="A169" s="6"/>
      <c r="B169" s="6"/>
      <c r="C169" s="6"/>
      <c r="D169" s="7">
        <v>-134</v>
      </c>
      <c r="E169" s="57" t="str">
        <f>IF('Plussring(A)'!H16="","",IF('Plussring(A)'!H16='Plussring(A)'!E14,'Plussring(A)'!E18,'Plussring(A)'!E14))</f>
        <v>Toomas Talumets</v>
      </c>
      <c r="F169" s="57"/>
      <c r="G169" s="57"/>
      <c r="H169" s="6"/>
      <c r="I169" s="6"/>
      <c r="J169" s="11"/>
      <c r="K169" s="9"/>
      <c r="L169" s="10" t="str">
        <f>IF(Mängud!F118="","",Mängud!F118)</f>
        <v>3:0</v>
      </c>
      <c r="M169" s="8"/>
      <c r="N169" s="6"/>
      <c r="O169" s="6"/>
      <c r="P169" s="6"/>
      <c r="Q169" s="6"/>
      <c r="R169" s="10" t="str">
        <f>IF(Mängud!F174="","",Mängud!F174)</f>
        <v>3:0</v>
      </c>
      <c r="S169" s="11"/>
      <c r="T169" s="6"/>
    </row>
    <row r="170" spans="1:20" ht="12.75">
      <c r="A170" s="7">
        <v>-119</v>
      </c>
      <c r="B170" s="57" t="str">
        <f>IF('Plussring(B)'!E12="","",IF('Plussring(B)'!E12='Plussring(B)'!B11,'Plussring(B)'!B13,'Plussring(B)'!B11))</f>
        <v>Taivo Koitla</v>
      </c>
      <c r="C170" s="57"/>
      <c r="D170" s="57"/>
      <c r="E170" s="6"/>
      <c r="F170" s="6"/>
      <c r="G170" s="8">
        <v>190</v>
      </c>
      <c r="H170" s="59" t="str">
        <f>IF(Mängud!E91="","",Mängud!E91)</f>
        <v>Toomas Talumets</v>
      </c>
      <c r="I170" s="59"/>
      <c r="J170" s="59"/>
      <c r="K170" s="12"/>
      <c r="L170" s="6"/>
      <c r="M170" s="11">
        <v>237</v>
      </c>
      <c r="N170" s="59" t="str">
        <f>IF(Mängud!E138="","",Mängud!E138)</f>
        <v>Kalju Kalda</v>
      </c>
      <c r="O170" s="59"/>
      <c r="P170" s="59"/>
      <c r="Q170" s="6"/>
      <c r="R170" s="6"/>
      <c r="S170" s="11"/>
      <c r="T170" s="6"/>
    </row>
    <row r="171" spans="1:20" ht="12.75">
      <c r="A171" s="6"/>
      <c r="B171" s="6"/>
      <c r="C171" s="6"/>
      <c r="D171" s="8">
        <v>158</v>
      </c>
      <c r="E171" s="61" t="str">
        <f>IF(Mängud!E59="","",Mängud!E59)</f>
        <v>Taivo Koitla</v>
      </c>
      <c r="F171" s="61"/>
      <c r="G171" s="61"/>
      <c r="H171" s="9"/>
      <c r="I171" s="10" t="str">
        <f>IF(Mängud!F91="","",Mängud!F91)</f>
        <v>3:0</v>
      </c>
      <c r="J171" s="13"/>
      <c r="K171" s="14"/>
      <c r="L171" s="6"/>
      <c r="M171" s="11"/>
      <c r="N171" s="9"/>
      <c r="O171" s="10" t="str">
        <f>IF(Mängud!F138="","",Mängud!F138)</f>
        <v>3:2</v>
      </c>
      <c r="P171" s="8"/>
      <c r="Q171" s="6"/>
      <c r="R171" s="6"/>
      <c r="S171" s="11"/>
      <c r="T171" s="6"/>
    </row>
    <row r="172" spans="1:20" ht="12.75">
      <c r="A172" s="7">
        <v>-120</v>
      </c>
      <c r="B172" s="57" t="str">
        <f>IF('Plussring(B)'!E16="","",IF('Plussring(B)'!E16='Plussring(B)'!B15,'Plussring(B)'!B17,'Plussring(B)'!B15))</f>
        <v>Bye Bye</v>
      </c>
      <c r="C172" s="57"/>
      <c r="D172" s="57"/>
      <c r="E172" s="18"/>
      <c r="F172" s="10" t="str">
        <f>IF(Mängud!F59="","",Mängud!F59)</f>
        <v>w.o.</v>
      </c>
      <c r="G172" s="13"/>
      <c r="H172" s="6"/>
      <c r="I172" s="6"/>
      <c r="J172" s="15">
        <v>-172</v>
      </c>
      <c r="K172" s="60" t="str">
        <f>IF('Plussring(B)'!K58="","",IF('Plussring(B)'!K58='Plussring(B)'!H54,'Plussring(B)'!H62,'Plussring(B)'!H54))</f>
        <v>Kalju Kalda</v>
      </c>
      <c r="L172" s="60"/>
      <c r="M172" s="60"/>
      <c r="N172" s="6"/>
      <c r="O172" s="6"/>
      <c r="P172" s="11"/>
      <c r="Q172" s="6"/>
      <c r="R172" s="6"/>
      <c r="S172" s="11"/>
      <c r="T172" s="6"/>
    </row>
    <row r="173" spans="1:20" ht="12.75">
      <c r="A173" s="6"/>
      <c r="B173" s="6"/>
      <c r="C173" s="6"/>
      <c r="D173" s="7">
        <v>-135</v>
      </c>
      <c r="E173" s="57" t="str">
        <f>IF('Plussring(A)'!H24="","",IF('Plussring(A)'!H24='Plussring(A)'!E22,'Plussring(A)'!E26,'Plussring(A)'!E22))</f>
        <v>Raigo Rommot</v>
      </c>
      <c r="F173" s="57"/>
      <c r="G173" s="57"/>
      <c r="H173" s="6"/>
      <c r="I173" s="6"/>
      <c r="J173" s="6"/>
      <c r="K173" s="6"/>
      <c r="L173" s="6"/>
      <c r="M173" s="6"/>
      <c r="N173" s="6"/>
      <c r="O173" s="6"/>
      <c r="P173" s="11"/>
      <c r="Q173" s="6"/>
      <c r="R173" s="6"/>
      <c r="S173" s="11"/>
      <c r="T173" s="6"/>
    </row>
    <row r="174" spans="1:20" ht="12.75">
      <c r="A174" s="7">
        <v>-121</v>
      </c>
      <c r="B174" s="57" t="str">
        <f>IF('Plussring(B)'!E20="","",IF('Plussring(B)'!E20='Plussring(B)'!B19,'Plussring(B)'!B21,'Plussring(B)'!B19))</f>
        <v>Bye Bye</v>
      </c>
      <c r="C174" s="57"/>
      <c r="D174" s="57"/>
      <c r="E174" s="6"/>
      <c r="F174" s="6"/>
      <c r="G174" s="8">
        <v>191</v>
      </c>
      <c r="H174" s="59" t="str">
        <f>IF(Mängud!E92="","",Mängud!E92)</f>
        <v>Raigo Rommot</v>
      </c>
      <c r="I174" s="59"/>
      <c r="J174" s="59"/>
      <c r="K174" s="6"/>
      <c r="L174" s="6"/>
      <c r="M174" s="6"/>
      <c r="N174" s="6"/>
      <c r="O174" s="6"/>
      <c r="P174" s="11">
        <v>255</v>
      </c>
      <c r="Q174" s="61" t="str">
        <f>IF(Mängud!E156="","",Mängud!E156)</f>
        <v>Heino Kruusement</v>
      </c>
      <c r="R174" s="61"/>
      <c r="S174" s="61"/>
      <c r="T174" s="6"/>
    </row>
    <row r="175" spans="1:20" ht="12.75">
      <c r="A175" s="6"/>
      <c r="B175" s="6"/>
      <c r="C175" s="6"/>
      <c r="D175" s="8">
        <v>159</v>
      </c>
      <c r="E175" s="61" t="str">
        <f>IF(Mängud!E60="","",Mängud!E60)</f>
        <v>Anneli Mälksoo</v>
      </c>
      <c r="F175" s="61"/>
      <c r="G175" s="61"/>
      <c r="H175" s="9"/>
      <c r="I175" s="10" t="str">
        <f>IF(Mängud!F92="","",Mängud!F92)</f>
        <v>3:0</v>
      </c>
      <c r="J175" s="8"/>
      <c r="K175" s="6"/>
      <c r="L175" s="6"/>
      <c r="M175" s="6"/>
      <c r="N175" s="6"/>
      <c r="O175" s="6"/>
      <c r="P175" s="11"/>
      <c r="Q175" s="9"/>
      <c r="R175" s="10" t="str">
        <f>IF(Mängud!F156="","",Mängud!F156)</f>
        <v>3:2</v>
      </c>
      <c r="S175" s="6"/>
      <c r="T175" s="6"/>
    </row>
    <row r="176" spans="1:20" ht="12.75">
      <c r="A176" s="7">
        <v>-122</v>
      </c>
      <c r="B176" s="57" t="str">
        <f>IF('Plussring(B)'!E24="","",IF('Plussring(B)'!E24='Plussring(B)'!B23,'Plussring(B)'!B25,'Plussring(B)'!B23))</f>
        <v>Anneli Mälksoo</v>
      </c>
      <c r="C176" s="57"/>
      <c r="D176" s="57"/>
      <c r="E176" s="18"/>
      <c r="F176" s="10" t="str">
        <f>IF(Mängud!F60="","",Mängud!F60)</f>
        <v>w.o.</v>
      </c>
      <c r="G176" s="13"/>
      <c r="H176" s="6"/>
      <c r="I176" s="6"/>
      <c r="J176" s="11">
        <v>218</v>
      </c>
      <c r="K176" s="59" t="str">
        <f>IF(Mängud!E119="","",Mängud!E119)</f>
        <v>Raigo Rommot</v>
      </c>
      <c r="L176" s="59"/>
      <c r="M176" s="59"/>
      <c r="N176" s="6"/>
      <c r="O176" s="6"/>
      <c r="P176" s="11"/>
      <c r="Q176" s="6"/>
      <c r="R176" s="6"/>
      <c r="S176" s="6"/>
      <c r="T176" s="6"/>
    </row>
    <row r="177" spans="1:20" ht="12.75">
      <c r="A177" s="6"/>
      <c r="B177" s="6"/>
      <c r="C177" s="6"/>
      <c r="D177" s="7">
        <v>-136</v>
      </c>
      <c r="E177" s="57" t="str">
        <f>IF('Plussring(A)'!H32="","",IF('Plussring(A)'!H32='Plussring(A)'!E30,'Plussring(A)'!E34,'Plussring(A)'!E30))</f>
        <v>Reti Juus</v>
      </c>
      <c r="F177" s="57"/>
      <c r="G177" s="57"/>
      <c r="H177" s="6"/>
      <c r="I177" s="6"/>
      <c r="J177" s="11"/>
      <c r="K177" s="9"/>
      <c r="L177" s="10" t="str">
        <f>IF(Mängud!F119="","",Mängud!F119)</f>
        <v>3:0</v>
      </c>
      <c r="M177" s="8"/>
      <c r="N177" s="6"/>
      <c r="O177" s="6"/>
      <c r="P177" s="11"/>
      <c r="Q177" s="6"/>
      <c r="R177" s="6"/>
      <c r="S177" s="6"/>
      <c r="T177" s="6"/>
    </row>
    <row r="178" spans="1:20" ht="12.75">
      <c r="A178" s="7">
        <v>-123</v>
      </c>
      <c r="B178" s="57" t="str">
        <f>IF('Plussring(B)'!E28="","",IF('Plussring(B)'!E28='Plussring(B)'!B27,'Plussring(B)'!B29,'Plussring(B)'!B27))</f>
        <v>Heiki Hansar</v>
      </c>
      <c r="C178" s="57"/>
      <c r="D178" s="57"/>
      <c r="E178" s="6"/>
      <c r="F178" s="6"/>
      <c r="G178" s="8">
        <v>192</v>
      </c>
      <c r="H178" s="59" t="str">
        <f>IF(Mängud!E93="","",Mängud!E93)</f>
        <v>Reti Juus</v>
      </c>
      <c r="I178" s="59"/>
      <c r="J178" s="59"/>
      <c r="K178" s="12"/>
      <c r="L178" s="6"/>
      <c r="M178" s="11">
        <v>238</v>
      </c>
      <c r="N178" s="59" t="str">
        <f>IF(Mängud!E139="","",Mängud!E139)</f>
        <v>Heino Kruusement</v>
      </c>
      <c r="O178" s="59"/>
      <c r="P178" s="59"/>
      <c r="Q178" s="12"/>
      <c r="R178" s="6"/>
      <c r="S178" s="6"/>
      <c r="T178" s="6"/>
    </row>
    <row r="179" spans="1:20" ht="12.75">
      <c r="A179" s="6"/>
      <c r="B179" s="6"/>
      <c r="C179" s="6"/>
      <c r="D179" s="8">
        <v>160</v>
      </c>
      <c r="E179" s="61" t="str">
        <f>IF(Mängud!E61="","",Mängud!E61)</f>
        <v>Heiki Hansar</v>
      </c>
      <c r="F179" s="61"/>
      <c r="G179" s="61"/>
      <c r="H179" s="9"/>
      <c r="I179" s="10" t="str">
        <f>IF(Mängud!F93="","",Mängud!F93)</f>
        <v>3:1</v>
      </c>
      <c r="J179" s="13"/>
      <c r="K179" s="14"/>
      <c r="L179" s="6"/>
      <c r="M179" s="11"/>
      <c r="N179" s="9"/>
      <c r="O179" s="10" t="str">
        <f>IF(Mängud!F139="","",Mängud!F139)</f>
        <v>3:1</v>
      </c>
      <c r="P179" s="13"/>
      <c r="Q179" s="14"/>
      <c r="R179" s="6"/>
      <c r="S179" s="6"/>
      <c r="T179" s="6"/>
    </row>
    <row r="180" spans="1:20" ht="12.75">
      <c r="A180" s="7">
        <v>-124</v>
      </c>
      <c r="B180" s="57" t="str">
        <f>IF('Plussring(B)'!E32="","",IF('Plussring(B)'!E32='Plussring(B)'!B31,'Plussring(B)'!B33,'Plussring(B)'!B31))</f>
        <v>Bye Bye</v>
      </c>
      <c r="C180" s="57"/>
      <c r="D180" s="57"/>
      <c r="E180" s="18"/>
      <c r="F180" s="10" t="str">
        <f>IF(Mängud!F61="","",Mängud!F61)</f>
        <v>w.o.</v>
      </c>
      <c r="G180" s="13"/>
      <c r="H180" s="6"/>
      <c r="I180" s="6"/>
      <c r="J180" s="15">
        <v>-171</v>
      </c>
      <c r="K180" s="60" t="str">
        <f>IF('Plussring(B)'!K42="","",IF('Plussring(B)'!K42='Plussring(B)'!H38,'Plussring(B)'!H46,'Plussring(B)'!H38))</f>
        <v>Heino Kruusement</v>
      </c>
      <c r="L180" s="60"/>
      <c r="M180" s="60"/>
      <c r="N180" s="6"/>
      <c r="O180" s="6"/>
      <c r="P180" s="15">
        <v>-221</v>
      </c>
      <c r="Q180" s="57" t="str">
        <f>IF('Plussring(A)'!N20="","",IF('Plussring(A)'!N20='Plussring(A)'!K12,'Plussring(A)'!K28,'Plussring(A)'!K12))</f>
        <v>Kai Thornbech</v>
      </c>
      <c r="R180" s="57"/>
      <c r="S180" s="57"/>
      <c r="T180" s="6"/>
    </row>
    <row r="181" spans="1:20" ht="12.75">
      <c r="A181" s="6"/>
      <c r="B181" s="6"/>
      <c r="C181" s="6"/>
      <c r="D181" s="7">
        <v>-137</v>
      </c>
      <c r="E181" s="57" t="str">
        <f>IF('Plussring(A)'!H40="","",IF('Plussring(A)'!H40='Plussring(A)'!E38,'Plussring(A)'!E42,'Plussring(A)'!E38))</f>
        <v>Kristi Ernits</v>
      </c>
      <c r="F181" s="57"/>
      <c r="G181" s="57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8"/>
      <c r="T181" s="6"/>
    </row>
    <row r="182" spans="1:20" ht="12.75">
      <c r="A182" s="7">
        <v>-125</v>
      </c>
      <c r="B182" s="57" t="str">
        <f>IF('Plussring(B)'!E36="","",IF('Plussring(B)'!E36='Plussring(B)'!B35,'Plussring(B)'!B37,'Plussring(B)'!B35))</f>
        <v>Bye Bye</v>
      </c>
      <c r="C182" s="57"/>
      <c r="D182" s="57"/>
      <c r="E182" s="6"/>
      <c r="F182" s="6"/>
      <c r="G182" s="8">
        <v>193</v>
      </c>
      <c r="H182" s="59" t="str">
        <f>IF(Mängud!E94="","",Mängud!E94)</f>
        <v>Kristi Ernits</v>
      </c>
      <c r="I182" s="59"/>
      <c r="J182" s="59"/>
      <c r="K182" s="6"/>
      <c r="L182" s="6"/>
      <c r="M182" s="6"/>
      <c r="N182" s="6"/>
      <c r="O182" s="6"/>
      <c r="P182" s="6"/>
      <c r="Q182" s="6"/>
      <c r="R182" s="6"/>
      <c r="S182" s="11"/>
      <c r="T182" s="6"/>
    </row>
    <row r="183" spans="1:20" ht="12.75">
      <c r="A183" s="6"/>
      <c r="B183" s="6"/>
      <c r="C183" s="6"/>
      <c r="D183" s="8">
        <v>161</v>
      </c>
      <c r="E183" s="61" t="str">
        <f>IF(Mängud!E62="","",Mängud!E62)</f>
        <v>Vahur Männa</v>
      </c>
      <c r="F183" s="61"/>
      <c r="G183" s="61"/>
      <c r="H183" s="9"/>
      <c r="I183" s="10" t="str">
        <f>IF(Mängud!F94="","",Mängud!F94)</f>
        <v>3:0</v>
      </c>
      <c r="J183" s="8"/>
      <c r="K183" s="6"/>
      <c r="L183" s="6"/>
      <c r="M183" s="6"/>
      <c r="N183" s="6"/>
      <c r="O183" s="6"/>
      <c r="P183" s="6"/>
      <c r="Q183" s="6"/>
      <c r="R183" s="6"/>
      <c r="S183" s="11"/>
      <c r="T183" s="6"/>
    </row>
    <row r="184" spans="1:20" ht="12.75">
      <c r="A184" s="7">
        <v>-126</v>
      </c>
      <c r="B184" s="57" t="str">
        <f>IF('Plussring(B)'!E40="","",IF('Plussring(B)'!E40='Plussring(B)'!B39,'Plussring(B)'!B41,'Plussring(B)'!B39))</f>
        <v>Vahur Männa</v>
      </c>
      <c r="C184" s="57"/>
      <c r="D184" s="57"/>
      <c r="E184" s="18"/>
      <c r="F184" s="10" t="str">
        <f>IF(Mängud!F62="","",Mängud!F62)</f>
        <v>w.o.</v>
      </c>
      <c r="G184" s="13"/>
      <c r="H184" s="6"/>
      <c r="I184" s="6"/>
      <c r="J184" s="11">
        <v>219</v>
      </c>
      <c r="K184" s="59" t="str">
        <f>IF(Mängud!E120="","",Mängud!E120)</f>
        <v>Andres Puusep</v>
      </c>
      <c r="L184" s="59"/>
      <c r="M184" s="59"/>
      <c r="N184" s="6"/>
      <c r="O184" s="6"/>
      <c r="P184" s="19" t="s">
        <v>17</v>
      </c>
      <c r="Q184" s="60" t="str">
        <f>IF(Mängud!E175="","",Mängud!E175)</f>
        <v>Katrin-riina Hanson</v>
      </c>
      <c r="R184" s="60"/>
      <c r="S184" s="60"/>
      <c r="T184" s="9">
        <v>274</v>
      </c>
    </row>
    <row r="185" spans="1:20" ht="12.75">
      <c r="A185" s="6"/>
      <c r="B185" s="6"/>
      <c r="C185" s="6"/>
      <c r="D185" s="7">
        <v>-138</v>
      </c>
      <c r="E185" s="57" t="str">
        <f>IF('Plussring(A)'!H48="","",IF('Plussring(A)'!H48='Plussring(A)'!E46,'Plussring(A)'!E50,'Plussring(A)'!E46))</f>
        <v>Andres Puusep</v>
      </c>
      <c r="F185" s="57"/>
      <c r="G185" s="57"/>
      <c r="H185" s="6"/>
      <c r="I185" s="6"/>
      <c r="J185" s="11"/>
      <c r="K185" s="9"/>
      <c r="L185" s="10" t="str">
        <f>IF(Mängud!F120="","",Mängud!F120)</f>
        <v>3:0</v>
      </c>
      <c r="M185" s="8"/>
      <c r="N185" s="6"/>
      <c r="O185" s="6"/>
      <c r="P185" s="6"/>
      <c r="Q185" s="6"/>
      <c r="R185" s="10" t="str">
        <f>IF(Mängud!F175="","",Mängud!F175)</f>
        <v>3:1</v>
      </c>
      <c r="S185" s="11"/>
      <c r="T185" s="6"/>
    </row>
    <row r="186" spans="1:20" ht="12.75">
      <c r="A186" s="7">
        <v>-127</v>
      </c>
      <c r="B186" s="57" t="str">
        <f>IF('Plussring(B)'!E44="","",IF('Plussring(B)'!E44='Plussring(B)'!B43,'Plussring(B)'!B45,'Plussring(B)'!B43))</f>
        <v>Neverly Lukas</v>
      </c>
      <c r="C186" s="57"/>
      <c r="D186" s="57"/>
      <c r="E186" s="6"/>
      <c r="F186" s="6"/>
      <c r="G186" s="8">
        <v>194</v>
      </c>
      <c r="H186" s="59" t="str">
        <f>IF(Mängud!E95="","",Mängud!E95)</f>
        <v>Andres Puusep</v>
      </c>
      <c r="I186" s="59"/>
      <c r="J186" s="59"/>
      <c r="K186" s="12"/>
      <c r="L186" s="6"/>
      <c r="M186" s="11">
        <v>239</v>
      </c>
      <c r="N186" s="59" t="str">
        <f>IF(Mängud!E140="","",Mängud!E140)</f>
        <v>Katrin-riina Hanson</v>
      </c>
      <c r="O186" s="59"/>
      <c r="P186" s="59"/>
      <c r="Q186" s="6"/>
      <c r="R186" s="6"/>
      <c r="S186" s="11"/>
      <c r="T186" s="6"/>
    </row>
    <row r="187" spans="1:20" ht="12.75">
      <c r="A187" s="6"/>
      <c r="B187" s="6"/>
      <c r="C187" s="6"/>
      <c r="D187" s="8">
        <v>162</v>
      </c>
      <c r="E187" s="61" t="str">
        <f>IF(Mängud!E63="","",Mängud!E63)</f>
        <v>Neverly Lukas</v>
      </c>
      <c r="F187" s="61"/>
      <c r="G187" s="61"/>
      <c r="H187" s="9"/>
      <c r="I187" s="10" t="str">
        <f>IF(Mängud!F95="","",Mängud!F95)</f>
        <v>3:0</v>
      </c>
      <c r="J187" s="13"/>
      <c r="K187" s="14"/>
      <c r="L187" s="6"/>
      <c r="M187" s="11"/>
      <c r="N187" s="9"/>
      <c r="O187" s="10" t="str">
        <f>IF(Mängud!F140="","",Mängud!F140)</f>
        <v>3:2</v>
      </c>
      <c r="P187" s="8"/>
      <c r="Q187" s="6"/>
      <c r="R187" s="6"/>
      <c r="S187" s="11"/>
      <c r="T187" s="6"/>
    </row>
    <row r="188" spans="1:20" ht="12.75">
      <c r="A188" s="7">
        <v>-128</v>
      </c>
      <c r="B188" s="57" t="str">
        <f>IF('Plussring(B)'!E48="","",IF('Plussring(B)'!E48='Plussring(B)'!B47,'Plussring(B)'!B49,'Plussring(B)'!B47))</f>
        <v>Bye Bye</v>
      </c>
      <c r="C188" s="57"/>
      <c r="D188" s="57"/>
      <c r="E188" s="18"/>
      <c r="F188" s="10" t="str">
        <f>IF(Mängud!F63="","",Mängud!F63)</f>
        <v>w.o.</v>
      </c>
      <c r="G188" s="13"/>
      <c r="H188" s="6"/>
      <c r="I188" s="6"/>
      <c r="J188" s="15">
        <v>-170</v>
      </c>
      <c r="K188" s="60" t="str">
        <f>IF('Plussring(B)'!K26="","",IF('Plussring(B)'!K26='Plussring(B)'!H22,'Plussring(B)'!H30,'Plussring(B)'!H22))</f>
        <v>Katrin-riina Hanson</v>
      </c>
      <c r="L188" s="60"/>
      <c r="M188" s="60"/>
      <c r="N188" s="6"/>
      <c r="O188" s="6"/>
      <c r="P188" s="11"/>
      <c r="Q188" s="6"/>
      <c r="R188" s="6"/>
      <c r="S188" s="11"/>
      <c r="T188" s="6"/>
    </row>
    <row r="189" spans="1:20" ht="12.75">
      <c r="A189" s="6"/>
      <c r="B189" s="6"/>
      <c r="C189" s="6"/>
      <c r="D189" s="7">
        <v>-139</v>
      </c>
      <c r="E189" s="57" t="str">
        <f>IF('Plussring(A)'!H56="","",IF('Plussring(A)'!H56='Plussring(A)'!E54,'Plussring(A)'!E58,'Plussring(A)'!E54))</f>
        <v>Marika Kotka</v>
      </c>
      <c r="F189" s="57"/>
      <c r="G189" s="57"/>
      <c r="H189" s="6"/>
      <c r="I189" s="6"/>
      <c r="J189" s="6"/>
      <c r="K189" s="6"/>
      <c r="L189" s="6"/>
      <c r="M189" s="6"/>
      <c r="N189" s="6"/>
      <c r="O189" s="6"/>
      <c r="P189" s="11"/>
      <c r="Q189" s="6"/>
      <c r="R189" s="6"/>
      <c r="S189" s="11"/>
      <c r="T189" s="6"/>
    </row>
    <row r="190" spans="1:20" ht="12.75">
      <c r="A190" s="7">
        <v>-129</v>
      </c>
      <c r="B190" s="57" t="str">
        <f>IF('Plussring(B)'!E52="","",IF('Plussring(B)'!E52='Plussring(B)'!B51,'Plussring(B)'!B53,'Plussring(B)'!B51))</f>
        <v>Bye Bye</v>
      </c>
      <c r="C190" s="57"/>
      <c r="D190" s="57"/>
      <c r="E190" s="6"/>
      <c r="F190" s="6"/>
      <c r="G190" s="8">
        <v>195</v>
      </c>
      <c r="H190" s="59" t="str">
        <f>IF(Mängud!E96="","",Mängud!E96)</f>
        <v>Marika Kotka</v>
      </c>
      <c r="I190" s="59"/>
      <c r="J190" s="59"/>
      <c r="K190" s="6"/>
      <c r="L190" s="6"/>
      <c r="M190" s="6"/>
      <c r="N190" s="6"/>
      <c r="O190" s="6"/>
      <c r="P190" s="11">
        <v>256</v>
      </c>
      <c r="Q190" s="61" t="str">
        <f>IF(Mängud!E157="","",Mängud!E157)</f>
        <v>Katrin-riina Hanson</v>
      </c>
      <c r="R190" s="61"/>
      <c r="S190" s="61"/>
      <c r="T190" s="6"/>
    </row>
    <row r="191" spans="1:20" ht="12.75">
      <c r="A191" s="6"/>
      <c r="B191" s="6"/>
      <c r="C191" s="6"/>
      <c r="D191" s="8">
        <v>163</v>
      </c>
      <c r="E191" s="61" t="str">
        <f>IF(Mängud!E64="","",Mängud!E64)</f>
        <v>Jako Lill</v>
      </c>
      <c r="F191" s="61"/>
      <c r="G191" s="61"/>
      <c r="H191" s="9"/>
      <c r="I191" s="10" t="str">
        <f>IF(Mängud!F96="","",Mängud!F96)</f>
        <v>3:0</v>
      </c>
      <c r="J191" s="8"/>
      <c r="K191" s="6"/>
      <c r="L191" s="6"/>
      <c r="M191" s="6"/>
      <c r="N191" s="6"/>
      <c r="O191" s="6"/>
      <c r="P191" s="11"/>
      <c r="Q191" s="9"/>
      <c r="R191" s="10" t="str">
        <f>IF(Mängud!F157="","",Mängud!F157)</f>
        <v>3:1</v>
      </c>
      <c r="S191" s="6"/>
      <c r="T191" s="6"/>
    </row>
    <row r="192" spans="1:20" ht="12.75">
      <c r="A192" s="7">
        <v>-130</v>
      </c>
      <c r="B192" s="57" t="str">
        <f>IF('Plussring(B)'!E56="","",IF('Plussring(B)'!E56='Plussring(B)'!B55,'Plussring(B)'!B57,'Plussring(B)'!B55))</f>
        <v>Jako Lill</v>
      </c>
      <c r="C192" s="57"/>
      <c r="D192" s="57"/>
      <c r="E192" s="18"/>
      <c r="F192" s="10" t="str">
        <f>IF(Mängud!F64="","",Mängud!F64)</f>
        <v>w.o.</v>
      </c>
      <c r="G192" s="13"/>
      <c r="H192" s="6"/>
      <c r="I192" s="6"/>
      <c r="J192" s="11">
        <v>220</v>
      </c>
      <c r="K192" s="59" t="str">
        <f>IF(Mängud!E121="","",Mängud!E121)</f>
        <v>Alex Rahuoja</v>
      </c>
      <c r="L192" s="59"/>
      <c r="M192" s="59"/>
      <c r="N192" s="6"/>
      <c r="O192" s="6"/>
      <c r="P192" s="11"/>
      <c r="Q192" s="6"/>
      <c r="R192" s="6"/>
      <c r="S192" s="6"/>
      <c r="T192" s="6"/>
    </row>
    <row r="193" spans="1:20" ht="12.75">
      <c r="A193" s="6"/>
      <c r="B193" s="6"/>
      <c r="C193" s="6"/>
      <c r="D193" s="7">
        <v>-140</v>
      </c>
      <c r="E193" s="57" t="str">
        <f>IF('Plussring(A)'!H64="","",IF('Plussring(A)'!H64='Plussring(A)'!E62,'Plussring(A)'!E66,'Plussring(A)'!E62))</f>
        <v>Alex Rahuoja</v>
      </c>
      <c r="F193" s="57"/>
      <c r="G193" s="57"/>
      <c r="H193" s="6"/>
      <c r="I193" s="6"/>
      <c r="J193" s="11"/>
      <c r="K193" s="9"/>
      <c r="L193" s="10" t="str">
        <f>IF(Mängud!F121="","",Mängud!F121)</f>
        <v>3:0</v>
      </c>
      <c r="M193" s="8"/>
      <c r="N193" s="6"/>
      <c r="O193" s="6"/>
      <c r="P193" s="11"/>
      <c r="Q193" s="6"/>
      <c r="R193" s="6"/>
      <c r="S193" s="6"/>
      <c r="T193" s="6"/>
    </row>
    <row r="194" spans="1:20" ht="12.75">
      <c r="A194" s="7">
        <v>-131</v>
      </c>
      <c r="B194" s="57" t="str">
        <f>IF('Plussring(B)'!E60="","",IF('Plussring(B)'!E60='Plussring(B)'!B59,'Plussring(B)'!B61,'Plussring(B)'!B59))</f>
        <v>Mati Türk</v>
      </c>
      <c r="C194" s="57"/>
      <c r="D194" s="57"/>
      <c r="E194" s="6"/>
      <c r="F194" s="6"/>
      <c r="G194" s="8">
        <v>196</v>
      </c>
      <c r="H194" s="59" t="str">
        <f>IF(Mängud!E97="","",Mängud!E97)</f>
        <v>Alex Rahuoja</v>
      </c>
      <c r="I194" s="59"/>
      <c r="J194" s="59"/>
      <c r="K194" s="12"/>
      <c r="L194" s="6"/>
      <c r="M194" s="11">
        <v>240</v>
      </c>
      <c r="N194" s="59" t="str">
        <f>IF(Mängud!E141="","",Mängud!E141)</f>
        <v>Andrus Mäletjärv</v>
      </c>
      <c r="O194" s="59"/>
      <c r="P194" s="59"/>
      <c r="Q194" s="12"/>
      <c r="R194" s="6"/>
      <c r="S194" s="6"/>
      <c r="T194" s="6"/>
    </row>
    <row r="195" spans="1:20" ht="12.75">
      <c r="A195" s="6"/>
      <c r="B195" s="6"/>
      <c r="C195" s="6"/>
      <c r="D195" s="8">
        <v>164</v>
      </c>
      <c r="E195" s="61" t="str">
        <f>IF(Mängud!E65="","",Mängud!E65)</f>
        <v>Mati Türk</v>
      </c>
      <c r="F195" s="61"/>
      <c r="G195" s="61"/>
      <c r="H195" s="9"/>
      <c r="I195" s="10" t="str">
        <f>IF(Mängud!F97="","",Mängud!F97)</f>
        <v>3:1</v>
      </c>
      <c r="J195" s="13"/>
      <c r="K195" s="14"/>
      <c r="L195" s="6"/>
      <c r="M195" s="11"/>
      <c r="N195" s="9"/>
      <c r="O195" s="10" t="str">
        <f>IF(Mängud!F141="","",Mängud!F141)</f>
        <v>3:0</v>
      </c>
      <c r="P195" s="13"/>
      <c r="Q195" s="14"/>
      <c r="R195" s="6"/>
      <c r="S195" s="6"/>
      <c r="T195" s="6"/>
    </row>
    <row r="196" spans="1:20" ht="12.75">
      <c r="A196" s="7">
        <v>-132</v>
      </c>
      <c r="B196" s="57" t="str">
        <f>IF('Plussring(B)'!E64="","",IF('Plussring(B)'!E64='Plussring(B)'!B63,'Plussring(B)'!B65,'Plussring(B)'!B63))</f>
        <v>Bye Bye</v>
      </c>
      <c r="C196" s="57"/>
      <c r="D196" s="57"/>
      <c r="E196" s="18"/>
      <c r="F196" s="10" t="str">
        <f>IF(Mängud!F65="","",Mängud!F65)</f>
        <v>w.o.</v>
      </c>
      <c r="G196" s="13"/>
      <c r="H196" s="6"/>
      <c r="I196" s="6"/>
      <c r="J196" s="15">
        <v>-169</v>
      </c>
      <c r="K196" s="60" t="str">
        <f>IF('Plussring(B)'!K10="","",IF('Plussring(B)'!K10='Plussring(B)'!H6,'Plussring(B)'!H14,'Plussring(B)'!H6))</f>
        <v>Andrus Mäletjärv</v>
      </c>
      <c r="L196" s="60"/>
      <c r="M196" s="60"/>
      <c r="N196" s="6"/>
      <c r="O196" s="6"/>
      <c r="P196" s="6"/>
      <c r="Q196" s="6"/>
      <c r="R196" s="6"/>
      <c r="S196" s="6"/>
      <c r="T196" s="6"/>
    </row>
    <row r="197" spans="1:20" ht="12.75">
      <c r="A197" s="7"/>
      <c r="B197" s="14"/>
      <c r="C197" s="14"/>
      <c r="D197" s="14"/>
      <c r="E197" s="6"/>
      <c r="F197" s="6"/>
      <c r="G197" s="6"/>
      <c r="H197" s="6"/>
      <c r="I197" s="6"/>
      <c r="J197" s="6"/>
      <c r="K197" s="14"/>
      <c r="L197" s="14"/>
      <c r="M197" s="14"/>
      <c r="N197" s="6"/>
      <c r="O197" s="6"/>
      <c r="P197" s="6"/>
      <c r="Q197" s="6"/>
      <c r="R197" s="6"/>
      <c r="S197" s="6"/>
      <c r="T197" s="6"/>
    </row>
    <row r="198" spans="1:20" ht="12.75">
      <c r="A198" s="11"/>
      <c r="B198" s="85" t="s">
        <v>18</v>
      </c>
      <c r="C198" s="85"/>
      <c r="D198" s="85"/>
      <c r="E198" s="83" t="s">
        <v>19</v>
      </c>
      <c r="F198" s="83"/>
      <c r="G198" s="83"/>
      <c r="H198" s="83" t="s">
        <v>20</v>
      </c>
      <c r="I198" s="83"/>
      <c r="J198" s="83"/>
      <c r="K198" s="83" t="s">
        <v>21</v>
      </c>
      <c r="L198" s="83"/>
      <c r="M198" s="83"/>
      <c r="N198" s="83" t="s">
        <v>22</v>
      </c>
      <c r="O198" s="83"/>
      <c r="P198" s="83"/>
      <c r="Q198" s="84" t="s">
        <v>23</v>
      </c>
      <c r="R198" s="84"/>
      <c r="S198" s="84"/>
      <c r="T198" s="6"/>
    </row>
    <row r="199" spans="1:20" ht="12.75">
      <c r="A199" s="15">
        <v>271</v>
      </c>
      <c r="B199" s="57" t="str">
        <f>IF(Miinusring!Q6="","",Miinusring!Q6)</f>
        <v>Allan Salla</v>
      </c>
      <c r="C199" s="57"/>
      <c r="D199" s="57"/>
      <c r="E199" s="6"/>
      <c r="F199" s="6"/>
      <c r="G199" s="6"/>
      <c r="H199" s="6"/>
      <c r="I199" s="62" t="s">
        <v>24</v>
      </c>
      <c r="J199" s="62"/>
      <c r="K199" s="62"/>
      <c r="L199" s="62"/>
      <c r="M199" s="43"/>
      <c r="N199" s="14"/>
      <c r="O199" s="14"/>
      <c r="P199" s="14"/>
      <c r="Q199" s="6"/>
      <c r="R199" s="6"/>
      <c r="S199" s="6"/>
      <c r="T199" s="6"/>
    </row>
    <row r="200" spans="1:20" ht="12.75">
      <c r="A200" s="6"/>
      <c r="B200" s="6"/>
      <c r="C200" s="6"/>
      <c r="D200" s="8">
        <v>287</v>
      </c>
      <c r="E200" s="59" t="str">
        <f>IF(Mängud!E188="","",Mängud!E188)</f>
        <v>Allan Salla</v>
      </c>
      <c r="F200" s="59"/>
      <c r="G200" s="59"/>
      <c r="H200" s="6"/>
      <c r="I200" s="6"/>
      <c r="J200" s="6"/>
      <c r="K200" s="6"/>
      <c r="L200" s="6"/>
      <c r="Q200" s="14"/>
      <c r="R200" s="14"/>
      <c r="S200" s="14"/>
      <c r="T200" s="6"/>
    </row>
    <row r="201" spans="1:20" ht="12.75">
      <c r="A201" s="15">
        <v>272</v>
      </c>
      <c r="B201" s="60" t="str">
        <f>IF(Miinusring!Q22="","",Miinusring!Q22)</f>
        <v>Tristan Pugi</v>
      </c>
      <c r="C201" s="60"/>
      <c r="D201" s="60"/>
      <c r="E201" s="9"/>
      <c r="F201" s="10" t="str">
        <f>IF(Mängud!F188="","",Mängud!F188)</f>
        <v>3:0</v>
      </c>
      <c r="G201" s="8">
        <v>302</v>
      </c>
      <c r="H201" s="59" t="str">
        <f>IF(Mängud!E203="","",Mängud!E203)</f>
        <v>Allan Salla</v>
      </c>
      <c r="I201" s="59"/>
      <c r="J201" s="59"/>
      <c r="K201" s="6"/>
      <c r="L201" s="6"/>
      <c r="M201" s="6"/>
      <c r="N201" s="14"/>
      <c r="O201" s="14"/>
      <c r="P201" s="14"/>
      <c r="Q201" s="14"/>
      <c r="R201" s="14"/>
      <c r="S201" s="14"/>
      <c r="T201" s="6"/>
    </row>
    <row r="202" spans="1:20" ht="12.75">
      <c r="A202" s="6"/>
      <c r="B202" s="6"/>
      <c r="C202" s="6"/>
      <c r="D202" s="15">
        <v>-261</v>
      </c>
      <c r="E202" s="60" t="str">
        <f>IF('Plussring(A)'!Q36="","",IF('Plussring(A)'!Q36='Plussring(A)'!N20,'Plussring(A)'!N52,'Plussring(A)'!N20))</f>
        <v>Pille Veesaar</v>
      </c>
      <c r="F202" s="60"/>
      <c r="G202" s="60"/>
      <c r="H202" s="20"/>
      <c r="I202" s="21" t="str">
        <f>IF(Mängud!F203="","",Mängud!F203)</f>
        <v>3:0</v>
      </c>
      <c r="J202" s="8"/>
      <c r="K202" s="6"/>
      <c r="L202" s="6"/>
      <c r="M202" s="6"/>
      <c r="N202" s="14"/>
      <c r="O202" s="14"/>
      <c r="P202" s="14"/>
      <c r="Q202" s="14"/>
      <c r="R202" s="14"/>
      <c r="S202" s="14"/>
      <c r="T202" s="6"/>
    </row>
    <row r="203" spans="1:20" ht="12.75">
      <c r="A203" s="15">
        <v>273</v>
      </c>
      <c r="B203" s="57" t="str">
        <f>IF(Miinusring!Q38="","",Miinusring!Q38)</f>
        <v>Heino Kruusement</v>
      </c>
      <c r="C203" s="57"/>
      <c r="D203" s="57"/>
      <c r="E203" s="6"/>
      <c r="F203" s="6"/>
      <c r="G203" s="14"/>
      <c r="H203" s="14"/>
      <c r="I203" s="14"/>
      <c r="J203" s="11">
        <v>322</v>
      </c>
      <c r="K203" s="59" t="str">
        <f>IF(Mängud!E223="","",Mängud!E223)</f>
        <v>Allan Salla</v>
      </c>
      <c r="L203" s="59"/>
      <c r="M203" s="59"/>
      <c r="N203" s="22" t="s">
        <v>25</v>
      </c>
      <c r="O203" s="14"/>
      <c r="P203" s="14"/>
      <c r="Q203" s="14"/>
      <c r="R203" s="14"/>
      <c r="S203" s="14"/>
      <c r="T203" s="6"/>
    </row>
    <row r="204" spans="1:20" ht="12.75">
      <c r="A204" s="6"/>
      <c r="B204" s="6"/>
      <c r="C204" s="6"/>
      <c r="D204" s="8">
        <v>288</v>
      </c>
      <c r="E204" s="59" t="str">
        <f>IF(Mängud!E189="","",Mängud!E189)</f>
        <v>Heino Kruusement</v>
      </c>
      <c r="F204" s="59"/>
      <c r="G204" s="59"/>
      <c r="H204" s="14"/>
      <c r="I204" s="14"/>
      <c r="J204" s="11"/>
      <c r="K204" s="20"/>
      <c r="L204" s="21" t="str">
        <f>IF(Mängud!F223="","",Mängud!F223)</f>
        <v>3:1</v>
      </c>
      <c r="M204" s="14"/>
      <c r="N204" s="14"/>
      <c r="O204" s="14"/>
      <c r="P204" s="14"/>
      <c r="Q204" s="14"/>
      <c r="R204" s="14"/>
      <c r="S204" s="14"/>
      <c r="T204" s="6"/>
    </row>
    <row r="205" spans="1:20" ht="12.75">
      <c r="A205" s="15">
        <v>274</v>
      </c>
      <c r="B205" s="60" t="str">
        <f>IF(Miinusring!Q54="","",Miinusring!Q54)</f>
        <v>Katrin-riina Hanson</v>
      </c>
      <c r="C205" s="60"/>
      <c r="D205" s="60"/>
      <c r="E205" s="9"/>
      <c r="F205" s="10" t="str">
        <f>IF(Mängud!F189="","",Mängud!F189)</f>
        <v>3:1</v>
      </c>
      <c r="G205" s="8">
        <v>303</v>
      </c>
      <c r="H205" s="59" t="str">
        <f>IF(Mängud!E204="","",Mängud!E204)</f>
        <v>Urmas King</v>
      </c>
      <c r="I205" s="59"/>
      <c r="J205" s="59"/>
      <c r="K205" s="12"/>
      <c r="L205" s="14"/>
      <c r="M205" s="14"/>
      <c r="N205" s="14"/>
      <c r="O205" s="14"/>
      <c r="P205" s="14"/>
      <c r="Q205" s="6"/>
      <c r="R205" s="6"/>
      <c r="S205" s="6"/>
      <c r="T205" s="6"/>
    </row>
    <row r="206" spans="1:20" ht="12.75">
      <c r="A206" s="6"/>
      <c r="B206" s="6"/>
      <c r="C206" s="6"/>
      <c r="D206" s="15">
        <v>-262</v>
      </c>
      <c r="E206" s="60" t="str">
        <f>IF('Plussring(B)'!Q34="","",IF('Plussring(B)'!Q34='Plussring(B)'!N18,'Plussring(B)'!N50,'Plussring(B)'!N18))</f>
        <v>Urmas King</v>
      </c>
      <c r="F206" s="60"/>
      <c r="G206" s="60"/>
      <c r="H206" s="20"/>
      <c r="I206" s="21" t="str">
        <f>IF(Mängud!F204="","",Mängud!F204)</f>
        <v>3:0</v>
      </c>
      <c r="J206" s="13"/>
      <c r="K206" s="14"/>
      <c r="L206" s="14"/>
      <c r="M206" s="14"/>
      <c r="N206" s="14"/>
      <c r="O206" s="14"/>
      <c r="P206" s="14"/>
      <c r="Q206" s="6"/>
      <c r="R206" s="6"/>
      <c r="S206" s="6"/>
      <c r="T206" s="6"/>
    </row>
    <row r="207" spans="1:20" ht="12.75">
      <c r="A207" s="15">
        <v>-271</v>
      </c>
      <c r="B207" s="57" t="str">
        <f>IF(Miinusring!Q6="","",IF(Miinusring!Q6=Miinusring!Q2,Miinusring!Q12,Miinusring!Q2))</f>
        <v>Urmas Sinisalu</v>
      </c>
      <c r="C207" s="57"/>
      <c r="D207" s="57"/>
      <c r="E207" s="6"/>
      <c r="F207" s="6"/>
      <c r="G207" s="6"/>
      <c r="H207" s="14"/>
      <c r="I207" s="14"/>
      <c r="J207" s="23">
        <v>-322</v>
      </c>
      <c r="K207" s="57" t="str">
        <f>IF(K203="","",IF(K203=H201,H205,H201))</f>
        <v>Urmas King</v>
      </c>
      <c r="L207" s="57"/>
      <c r="M207" s="57"/>
      <c r="N207" s="22" t="s">
        <v>26</v>
      </c>
      <c r="O207" s="14"/>
      <c r="P207" s="14"/>
      <c r="Q207" s="6"/>
      <c r="R207" s="6"/>
      <c r="S207" s="6"/>
      <c r="T207" s="6"/>
    </row>
    <row r="208" spans="1:20" ht="12.75">
      <c r="A208" s="6"/>
      <c r="B208" s="14"/>
      <c r="C208" s="14"/>
      <c r="D208" s="8">
        <v>295</v>
      </c>
      <c r="E208" s="59" t="str">
        <f>IF(Mängud!E196="","",Mängud!E196)</f>
        <v>Urmas Sinisalu</v>
      </c>
      <c r="F208" s="59"/>
      <c r="G208" s="59"/>
      <c r="H208" s="14"/>
      <c r="I208" s="14"/>
      <c r="J208" s="14"/>
      <c r="K208" s="6"/>
      <c r="L208" s="6"/>
      <c r="M208" s="15">
        <v>-302</v>
      </c>
      <c r="N208" s="57" t="str">
        <f>IF(H201="","",IF(H201=E200,E202,E200))</f>
        <v>Pille Veesaar</v>
      </c>
      <c r="O208" s="57"/>
      <c r="P208" s="57"/>
      <c r="Q208" s="6"/>
      <c r="R208" s="6"/>
      <c r="S208" s="6"/>
      <c r="T208" s="6"/>
    </row>
    <row r="209" spans="1:20" ht="12.75">
      <c r="A209" s="15">
        <v>-272</v>
      </c>
      <c r="B209" s="60" t="str">
        <f>IF(Miinusring!Q22="","",IF(Miinusring!Q22=Miinusring!Q18,Miinusring!Q28,Miinusring!Q18))</f>
        <v>Riho Strazev</v>
      </c>
      <c r="C209" s="60"/>
      <c r="D209" s="60"/>
      <c r="E209" s="20"/>
      <c r="F209" s="21" t="str">
        <f>IF(Mängud!F196="","",Mängud!F196)</f>
        <v>3:0</v>
      </c>
      <c r="G209" s="8"/>
      <c r="H209" s="14"/>
      <c r="I209" s="14"/>
      <c r="J209" s="14"/>
      <c r="K209" s="6"/>
      <c r="L209" s="6"/>
      <c r="M209" s="6"/>
      <c r="N209" s="6"/>
      <c r="O209" s="6"/>
      <c r="P209" s="8">
        <v>321</v>
      </c>
      <c r="Q209" s="59" t="str">
        <f>IF(Mängud!E222="","",Mängud!E222)</f>
        <v>Pille Veesaar</v>
      </c>
      <c r="R209" s="59"/>
      <c r="S209" s="59"/>
      <c r="T209" s="7" t="s">
        <v>27</v>
      </c>
    </row>
    <row r="210" spans="1:20" ht="12.75">
      <c r="A210" s="6"/>
      <c r="B210" s="14"/>
      <c r="C210" s="14"/>
      <c r="D210" s="14"/>
      <c r="E210" s="14"/>
      <c r="F210" s="14"/>
      <c r="G210" s="11">
        <v>319</v>
      </c>
      <c r="H210" s="59" t="str">
        <f>IF(Mängud!E220="","",Mängud!E220)</f>
        <v>Urmas Sinisalu</v>
      </c>
      <c r="I210" s="59"/>
      <c r="J210" s="59"/>
      <c r="K210" s="7" t="s">
        <v>28</v>
      </c>
      <c r="L210" s="6"/>
      <c r="M210" s="15">
        <v>-303</v>
      </c>
      <c r="N210" s="60" t="str">
        <f>IF(H205="","",IF(H205=E204,E206,E204))</f>
        <v>Heino Kruusement</v>
      </c>
      <c r="O210" s="60"/>
      <c r="P210" s="60"/>
      <c r="Q210" s="9"/>
      <c r="R210" s="10" t="str">
        <f>IF(Mängud!F222="","",Mängud!F222)</f>
        <v>w.o.</v>
      </c>
      <c r="S210" s="6"/>
      <c r="T210" s="6"/>
    </row>
    <row r="211" spans="1:20" ht="12.75">
      <c r="A211" s="15">
        <v>-273</v>
      </c>
      <c r="B211" s="57" t="str">
        <f>IF(Miinusring!Q38="","",IF(Miinusring!Q38=Miinusring!Q34,Miinusring!Q44,Miinusring!Q34))</f>
        <v>Veiko Ristissaar</v>
      </c>
      <c r="C211" s="57"/>
      <c r="D211" s="57"/>
      <c r="E211" s="14"/>
      <c r="F211" s="14"/>
      <c r="G211" s="11"/>
      <c r="H211" s="20"/>
      <c r="I211" s="21" t="str">
        <f>IF(Mängud!F220="","",Mängud!F220)</f>
        <v>3:2</v>
      </c>
      <c r="J211" s="14"/>
      <c r="K211" s="6"/>
      <c r="L211" s="6"/>
      <c r="M211" s="6"/>
      <c r="N211" s="6"/>
      <c r="O211" s="6"/>
      <c r="P211" s="15">
        <v>-321</v>
      </c>
      <c r="Q211" s="57" t="str">
        <f>IF(Q209="","",IF(Q209=N208,N210,N208))</f>
        <v>Heino Kruusement</v>
      </c>
      <c r="R211" s="57"/>
      <c r="S211" s="57"/>
      <c r="T211" s="7" t="s">
        <v>29</v>
      </c>
    </row>
    <row r="212" spans="1:20" ht="12.75">
      <c r="A212" s="6"/>
      <c r="B212" s="14"/>
      <c r="C212" s="14"/>
      <c r="D212" s="8">
        <v>296</v>
      </c>
      <c r="E212" s="59" t="str">
        <f>IF(Mängud!E197="","",Mängud!E197)</f>
        <v>Veiko Ristissaar</v>
      </c>
      <c r="F212" s="59"/>
      <c r="G212" s="59"/>
      <c r="H212" s="12"/>
      <c r="I212" s="14"/>
      <c r="J212" s="14"/>
      <c r="K212" s="6"/>
      <c r="L212" s="6"/>
      <c r="M212" s="15">
        <v>-287</v>
      </c>
      <c r="N212" s="57" t="str">
        <f>IF(E200="","",IF(E200=B199,B201,B199))</f>
        <v>Tristan Pugi</v>
      </c>
      <c r="O212" s="57"/>
      <c r="P212" s="57"/>
      <c r="Q212" s="14"/>
      <c r="R212" s="14"/>
      <c r="S212" s="14"/>
      <c r="T212" s="6"/>
    </row>
    <row r="213" spans="1:20" ht="12.75">
      <c r="A213" s="15">
        <v>-274</v>
      </c>
      <c r="B213" s="60" t="str">
        <f>IF(Miinusring!Q54="","",IF(Miinusring!Q54=Miinusring!Q50,Miinusring!Q60,Miinusring!Q50))</f>
        <v>Kai Thornbech</v>
      </c>
      <c r="C213" s="60"/>
      <c r="D213" s="60"/>
      <c r="E213" s="20"/>
      <c r="F213" s="21" t="str">
        <f>IF(Mängud!F197="","",Mängud!F197)</f>
        <v>3:1</v>
      </c>
      <c r="G213" s="13"/>
      <c r="H213" s="14"/>
      <c r="I213" s="14"/>
      <c r="J213" s="14"/>
      <c r="K213" s="6"/>
      <c r="L213" s="6"/>
      <c r="M213" s="6"/>
      <c r="N213" s="6"/>
      <c r="O213" s="6"/>
      <c r="P213" s="8">
        <v>320</v>
      </c>
      <c r="Q213" s="59" t="str">
        <f>IF(Mängud!E221="","",Mängud!E221)</f>
        <v>Katrin-riina Hanson</v>
      </c>
      <c r="R213" s="59"/>
      <c r="S213" s="59"/>
      <c r="T213" s="7" t="s">
        <v>30</v>
      </c>
    </row>
    <row r="214" spans="1:20" ht="12.75">
      <c r="A214" s="6"/>
      <c r="B214" s="14"/>
      <c r="C214" s="14"/>
      <c r="D214" s="14"/>
      <c r="E214" s="14"/>
      <c r="F214" s="14"/>
      <c r="G214" s="23">
        <v>-319</v>
      </c>
      <c r="H214" s="57" t="str">
        <f>IF(H210="","",IF(H210=E208,E212,E208))</f>
        <v>Veiko Ristissaar</v>
      </c>
      <c r="I214" s="57"/>
      <c r="J214" s="57"/>
      <c r="K214" s="7" t="s">
        <v>31</v>
      </c>
      <c r="L214" s="6"/>
      <c r="M214" s="15">
        <v>-288</v>
      </c>
      <c r="N214" s="60" t="str">
        <f>IF(E204="","",IF(E204=B203,B205,B203))</f>
        <v>Katrin-riina Hanson</v>
      </c>
      <c r="O214" s="60"/>
      <c r="P214" s="60"/>
      <c r="Q214" s="9"/>
      <c r="R214" s="10" t="str">
        <f>IF(Mängud!F221="","",Mängud!F221)</f>
        <v>3:1</v>
      </c>
      <c r="S214" s="6"/>
      <c r="T214" s="6"/>
    </row>
    <row r="215" spans="1:20" ht="12.75">
      <c r="A215" s="15">
        <v>-253</v>
      </c>
      <c r="B215" s="57" t="str">
        <f>IF(Miinusring!Q12="","",IF(Miinusring!Q12=Miinusring!N8,Miinusring!N16,Miinusring!N8))</f>
        <v>Imre Korsen</v>
      </c>
      <c r="C215" s="57"/>
      <c r="D215" s="57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15">
        <v>-320</v>
      </c>
      <c r="Q215" s="57" t="str">
        <f>IF(Q213="","",IF(Q213=N212,N214,N212))</f>
        <v>Tristan Pugi</v>
      </c>
      <c r="R215" s="57"/>
      <c r="S215" s="57"/>
      <c r="T215" s="7" t="s">
        <v>32</v>
      </c>
    </row>
    <row r="216" spans="1:20" ht="12.75">
      <c r="A216" s="6"/>
      <c r="B216" s="6"/>
      <c r="C216" s="6"/>
      <c r="D216" s="8">
        <v>293</v>
      </c>
      <c r="E216" s="59" t="str">
        <f>IF(Mängud!E194="","",Mängud!E194)</f>
        <v>Amanda Hallik</v>
      </c>
      <c r="F216" s="59"/>
      <c r="G216" s="59"/>
      <c r="H216" s="6"/>
      <c r="I216" s="6"/>
      <c r="J216" s="6"/>
      <c r="K216" s="6"/>
      <c r="L216" s="6"/>
      <c r="M216" s="15">
        <v>-295</v>
      </c>
      <c r="N216" s="57" t="str">
        <f>IF(E208="","",IF(E208=B207,B209,B207))</f>
        <v>Riho Strazev</v>
      </c>
      <c r="O216" s="57"/>
      <c r="P216" s="57"/>
      <c r="Q216" s="6"/>
      <c r="R216" s="6"/>
      <c r="S216" s="6"/>
      <c r="T216" s="6"/>
    </row>
    <row r="217" spans="1:20" ht="12.75">
      <c r="A217" s="15">
        <v>-254</v>
      </c>
      <c r="B217" s="60" t="str">
        <f>IF(Miinusring!Q28="","",IF(Miinusring!Q28=Miinusring!N24,Miinusring!N32,Miinusring!N24))</f>
        <v>Amanda Hallik</v>
      </c>
      <c r="C217" s="60"/>
      <c r="D217" s="60"/>
      <c r="E217" s="9"/>
      <c r="F217" s="10" t="str">
        <f>IF(Mängud!F194="","",Mängud!F194)</f>
        <v>3:0</v>
      </c>
      <c r="G217" s="8"/>
      <c r="H217" s="6"/>
      <c r="I217" s="6"/>
      <c r="J217" s="6"/>
      <c r="K217" s="6"/>
      <c r="L217" s="6"/>
      <c r="M217" s="6"/>
      <c r="N217" s="6"/>
      <c r="O217" s="6"/>
      <c r="P217" s="8">
        <v>318</v>
      </c>
      <c r="Q217" s="59" t="str">
        <f>IF(Mängud!E219="","",Mängud!E219)</f>
        <v>Riho Strazev</v>
      </c>
      <c r="R217" s="59"/>
      <c r="S217" s="59"/>
      <c r="T217" s="7" t="s">
        <v>33</v>
      </c>
    </row>
    <row r="218" spans="1:20" ht="12.75">
      <c r="A218" s="6"/>
      <c r="B218" s="6"/>
      <c r="C218" s="6"/>
      <c r="D218" s="6"/>
      <c r="E218" s="6"/>
      <c r="F218" s="6"/>
      <c r="G218" s="11">
        <v>317</v>
      </c>
      <c r="H218" s="59" t="str">
        <f>IF(Mängud!E218="","",Mängud!E218)</f>
        <v>Kalju Kalda</v>
      </c>
      <c r="I218" s="59"/>
      <c r="J218" s="59"/>
      <c r="K218" s="7" t="s">
        <v>34</v>
      </c>
      <c r="L218" s="6"/>
      <c r="M218" s="15">
        <v>-296</v>
      </c>
      <c r="N218" s="60" t="str">
        <f>IF(E212="","",IF(E212=B211,B213,B211))</f>
        <v>Kai Thornbech</v>
      </c>
      <c r="O218" s="60"/>
      <c r="P218" s="60"/>
      <c r="Q218" s="9"/>
      <c r="R218" s="10" t="str">
        <f>IF(Mängud!F219="","",Mängud!F219)</f>
        <v>3:2</v>
      </c>
      <c r="S218" s="6"/>
      <c r="T218" s="6"/>
    </row>
    <row r="219" spans="1:20" ht="12.75">
      <c r="A219" s="15">
        <v>-255</v>
      </c>
      <c r="B219" s="57" t="str">
        <f>IF(Miinusring!Q44="","",IF(Miinusring!Q44=Miinusring!N40,Miinusring!N48,Miinusring!N40))</f>
        <v>Kalju Kalda</v>
      </c>
      <c r="C219" s="57"/>
      <c r="D219" s="57"/>
      <c r="E219" s="6"/>
      <c r="F219" s="6"/>
      <c r="G219" s="11"/>
      <c r="H219" s="9"/>
      <c r="I219" s="10" t="str">
        <f>IF(Mängud!F218="","",Mängud!F218)</f>
        <v>3:0</v>
      </c>
      <c r="J219" s="6"/>
      <c r="K219" s="6"/>
      <c r="L219" s="6"/>
      <c r="M219" s="6"/>
      <c r="N219" s="14"/>
      <c r="O219" s="14"/>
      <c r="P219" s="23">
        <v>-318</v>
      </c>
      <c r="Q219" s="57" t="str">
        <f>IF(Q217="","",IF(Q217=N216,N218,N216))</f>
        <v>Kai Thornbech</v>
      </c>
      <c r="R219" s="57"/>
      <c r="S219" s="57"/>
      <c r="T219" s="7" t="s">
        <v>35</v>
      </c>
    </row>
    <row r="220" spans="1:12" ht="12.75">
      <c r="A220" s="6"/>
      <c r="B220" s="6"/>
      <c r="C220" s="6"/>
      <c r="D220" s="8">
        <v>294</v>
      </c>
      <c r="E220" s="61" t="str">
        <f>IF(Mängud!E195="","",Mängud!E195)</f>
        <v>Kalju Kalda</v>
      </c>
      <c r="F220" s="61"/>
      <c r="G220" s="61"/>
      <c r="H220" s="6"/>
      <c r="I220" s="6"/>
      <c r="J220" s="6"/>
      <c r="K220" s="6"/>
      <c r="L220" s="6"/>
    </row>
    <row r="221" spans="1:12" ht="12.75">
      <c r="A221" s="15">
        <v>-256</v>
      </c>
      <c r="B221" s="60" t="str">
        <f>IF(Miinusring!Q60="","",IF(Miinusring!Q60=Miinusring!N56,Miinusring!N64,Miinusring!N56))</f>
        <v>Andrus Mäletjärv</v>
      </c>
      <c r="C221" s="60"/>
      <c r="D221" s="60"/>
      <c r="E221" s="9"/>
      <c r="F221" s="10" t="str">
        <f>IF(Mängud!F195="","",Mängud!F195)</f>
        <v>3:1</v>
      </c>
      <c r="G221" s="13"/>
      <c r="H221" s="14"/>
      <c r="I221" s="6"/>
      <c r="J221" s="6"/>
      <c r="K221" s="6"/>
      <c r="L221" s="6"/>
    </row>
    <row r="222" spans="1:12" ht="12.75">
      <c r="A222" s="6"/>
      <c r="B222" s="6"/>
      <c r="C222" s="6"/>
      <c r="D222" s="6"/>
      <c r="E222" s="6"/>
      <c r="F222" s="6"/>
      <c r="G222" s="15">
        <v>-317</v>
      </c>
      <c r="H222" s="57" t="str">
        <f>IF(H218="","",IF(H218=E216,E220,E216))</f>
        <v>Amanda Hallik</v>
      </c>
      <c r="I222" s="57"/>
      <c r="J222" s="57"/>
      <c r="K222" s="7" t="s">
        <v>37</v>
      </c>
      <c r="L222" s="6"/>
    </row>
    <row r="223" spans="1:20" ht="12.75">
      <c r="A223" s="15">
        <v>-233</v>
      </c>
      <c r="B223" s="57" t="str">
        <f>IF(Miinusring!N8="","",IF(Miinusring!N8=Miinusring!K6,Miinusring!K10,Miinusring!K6))</f>
        <v>Almar Rahuoja</v>
      </c>
      <c r="C223" s="57"/>
      <c r="D223" s="57"/>
      <c r="E223" s="6"/>
      <c r="F223" s="6"/>
      <c r="G223" s="6"/>
      <c r="H223" s="6"/>
      <c r="I223" s="6"/>
      <c r="J223" s="6"/>
      <c r="K223" s="6"/>
      <c r="L223" s="6"/>
      <c r="M223" s="15">
        <v>-293</v>
      </c>
      <c r="N223" s="57" t="str">
        <f>IF(E216="","",IF(E216=B215,B217,B215))</f>
        <v>Imre Korsen</v>
      </c>
      <c r="O223" s="57"/>
      <c r="P223" s="57"/>
      <c r="Q223" s="14"/>
      <c r="R223" s="14"/>
      <c r="S223" s="14"/>
      <c r="T223" s="6"/>
    </row>
    <row r="224" spans="1:20" ht="12.75">
      <c r="A224" s="6"/>
      <c r="B224" s="6"/>
      <c r="C224" s="6"/>
      <c r="D224" s="8">
        <v>257</v>
      </c>
      <c r="E224" s="59" t="str">
        <f>IF(Mängud!E158="","",Mängud!E158)</f>
        <v>Almar Rahuoja</v>
      </c>
      <c r="F224" s="59"/>
      <c r="G224" s="59"/>
      <c r="H224" s="6"/>
      <c r="I224" s="6"/>
      <c r="J224" s="6"/>
      <c r="K224" s="6"/>
      <c r="L224" s="6"/>
      <c r="M224" s="6"/>
      <c r="N224" s="14"/>
      <c r="O224" s="14"/>
      <c r="P224" s="8">
        <v>316</v>
      </c>
      <c r="Q224" s="59" t="str">
        <f>IF(Mängud!E217="","",Mängud!E217)</f>
        <v>Imre Korsen</v>
      </c>
      <c r="R224" s="59"/>
      <c r="S224" s="59"/>
      <c r="T224" s="7" t="s">
        <v>36</v>
      </c>
    </row>
    <row r="225" spans="1:20" ht="12.75">
      <c r="A225" s="15">
        <v>-234</v>
      </c>
      <c r="B225" s="57" t="str">
        <f>IF(Miinusring!N16="","",IF(Miinusring!N16=Miinusring!K14,Miinusring!K18,Miinusring!K14))</f>
        <v>Marko Perendi</v>
      </c>
      <c r="C225" s="57"/>
      <c r="D225" s="57"/>
      <c r="E225" s="18"/>
      <c r="F225" s="10" t="str">
        <f>IF(Mängud!F158="","",Mängud!F158)</f>
        <v>3:2</v>
      </c>
      <c r="G225" s="8"/>
      <c r="H225" s="6"/>
      <c r="I225" s="6"/>
      <c r="J225" s="6"/>
      <c r="K225" s="6"/>
      <c r="L225" s="6"/>
      <c r="M225" s="15">
        <v>-294</v>
      </c>
      <c r="N225" s="60" t="str">
        <f>IF(E220="","",IF(E220=B219,B221,B219))</f>
        <v>Andrus Mäletjärv</v>
      </c>
      <c r="O225" s="60"/>
      <c r="P225" s="60"/>
      <c r="Q225" s="20"/>
      <c r="R225" s="21" t="str">
        <f>IF(Mängud!F217="","",Mängud!F217)</f>
        <v>3:2</v>
      </c>
      <c r="S225" s="14"/>
      <c r="T225" s="6"/>
    </row>
    <row r="226" spans="1:15" ht="12.75">
      <c r="A226" s="6"/>
      <c r="B226" s="6"/>
      <c r="C226" s="6"/>
      <c r="D226" s="6"/>
      <c r="E226" s="6"/>
      <c r="F226" s="6"/>
      <c r="G226" s="11">
        <v>291</v>
      </c>
      <c r="H226" s="59" t="str">
        <f>IF(Mängud!E192="","",Mängud!E192)</f>
        <v>Vladyslav Rybachok</v>
      </c>
      <c r="I226" s="59"/>
      <c r="J226" s="59"/>
      <c r="K226" s="6"/>
      <c r="L226" s="6"/>
      <c r="M226" s="6"/>
      <c r="N226" s="6"/>
      <c r="O226" s="6"/>
    </row>
    <row r="227" spans="1:20" ht="12.75">
      <c r="A227" s="15">
        <v>-235</v>
      </c>
      <c r="B227" s="57" t="str">
        <f>IF(Miinusring!N24="","",IF(Miinusring!N24=Miinusring!K22,Miinusring!K26,Miinusring!K22))</f>
        <v>Vladyslav Rybachok</v>
      </c>
      <c r="C227" s="57"/>
      <c r="D227" s="57"/>
      <c r="E227" s="6"/>
      <c r="F227" s="6"/>
      <c r="G227" s="11"/>
      <c r="H227" s="9"/>
      <c r="I227" s="10" t="str">
        <f>IF(Mängud!F192="","",Mängud!F192)</f>
        <v>3:1</v>
      </c>
      <c r="J227" s="8"/>
      <c r="K227" s="6"/>
      <c r="L227" s="6"/>
      <c r="M227" s="6"/>
      <c r="N227" s="6"/>
      <c r="O227" s="6"/>
      <c r="P227" s="15">
        <v>-316</v>
      </c>
      <c r="Q227" s="57" t="str">
        <f>IF(Q224="","",IF(Q224=N223,N225,N223))</f>
        <v>Andrus Mäletjärv</v>
      </c>
      <c r="R227" s="57"/>
      <c r="S227" s="57"/>
      <c r="T227" s="7" t="s">
        <v>38</v>
      </c>
    </row>
    <row r="228" spans="1:20" ht="12.75">
      <c r="A228" s="6"/>
      <c r="B228" s="6"/>
      <c r="C228" s="6"/>
      <c r="D228" s="8">
        <v>258</v>
      </c>
      <c r="E228" s="59" t="str">
        <f>IF(Mängud!E159="","",Mängud!E159)</f>
        <v>Vladyslav Rybachok</v>
      </c>
      <c r="F228" s="59"/>
      <c r="G228" s="59"/>
      <c r="H228" s="12"/>
      <c r="I228" s="6"/>
      <c r="J228" s="11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ht="12.75">
      <c r="A229" s="15">
        <v>-236</v>
      </c>
      <c r="B229" s="57" t="str">
        <f>IF(Miinusring!N32="","",IF(Miinusring!N32=Miinusring!K30,Miinusring!K34,Miinusring!K30))</f>
        <v>Vladimir Šastin</v>
      </c>
      <c r="C229" s="57"/>
      <c r="D229" s="57"/>
      <c r="E229" s="18"/>
      <c r="F229" s="10" t="str">
        <f>IF(Mängud!F159="","",Mängud!F159)</f>
        <v>3:0</v>
      </c>
      <c r="G229" s="13"/>
      <c r="H229" s="14"/>
      <c r="I229" s="6"/>
      <c r="J229" s="11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ht="12.75">
      <c r="A230" s="6"/>
      <c r="B230" s="6"/>
      <c r="C230" s="6"/>
      <c r="D230" s="6"/>
      <c r="E230" s="6"/>
      <c r="F230" s="6"/>
      <c r="G230" s="6"/>
      <c r="H230" s="6"/>
      <c r="I230" s="6"/>
      <c r="J230" s="11">
        <v>315</v>
      </c>
      <c r="K230" s="59" t="str">
        <f>IF(Mängud!E216="","",Mängud!E216)</f>
        <v>Vladyslav Rybachok</v>
      </c>
      <c r="L230" s="59"/>
      <c r="M230" s="59"/>
      <c r="N230" s="7" t="s">
        <v>39</v>
      </c>
      <c r="O230" s="6"/>
      <c r="P230" s="6"/>
      <c r="Q230" s="6"/>
      <c r="R230" s="6"/>
      <c r="S230" s="6"/>
      <c r="T230" s="6"/>
    </row>
    <row r="231" spans="1:20" ht="12.75">
      <c r="A231" s="15">
        <v>-237</v>
      </c>
      <c r="B231" s="57" t="str">
        <f>IF(Miinusring!N40="","",IF(Miinusring!N40=Miinusring!K38,Miinusring!K42,Miinusring!K38))</f>
        <v>Toomas Talumets</v>
      </c>
      <c r="C231" s="57"/>
      <c r="D231" s="57"/>
      <c r="E231" s="6"/>
      <c r="F231" s="6"/>
      <c r="G231" s="6"/>
      <c r="H231" s="6"/>
      <c r="I231" s="6"/>
      <c r="J231" s="11"/>
      <c r="K231" s="9"/>
      <c r="L231" s="10" t="str">
        <f>IF(Mängud!F216="","",Mängud!F216)</f>
        <v>3:1</v>
      </c>
      <c r="M231" s="6"/>
      <c r="N231" s="6"/>
      <c r="O231" s="6"/>
      <c r="P231" s="6"/>
      <c r="Q231" s="6"/>
      <c r="R231" s="6"/>
      <c r="S231" s="6"/>
      <c r="T231" s="6"/>
    </row>
    <row r="232" spans="1:12" ht="12.75">
      <c r="A232" s="6"/>
      <c r="B232" s="6"/>
      <c r="C232" s="6"/>
      <c r="D232" s="8">
        <v>259</v>
      </c>
      <c r="E232" s="59" t="str">
        <f>IF(Mängud!E160="","",Mängud!E160)</f>
        <v>Toomas Talumets</v>
      </c>
      <c r="F232" s="59"/>
      <c r="G232" s="59"/>
      <c r="H232" s="6"/>
      <c r="I232" s="6"/>
      <c r="J232" s="11"/>
      <c r="K232" s="6"/>
      <c r="L232" s="6"/>
    </row>
    <row r="233" spans="1:12" ht="12.75">
      <c r="A233" s="15">
        <v>-238</v>
      </c>
      <c r="B233" s="57" t="str">
        <f>IF(Miinusring!N48="","",IF(Miinusring!N48=Miinusring!K46,Miinusring!K50,Miinusring!K46))</f>
        <v>Raigo Rommot</v>
      </c>
      <c r="C233" s="57"/>
      <c r="D233" s="57"/>
      <c r="E233" s="18"/>
      <c r="F233" s="10" t="str">
        <f>IF(Mängud!F160="","",Mängud!F160)</f>
        <v>3:0</v>
      </c>
      <c r="G233" s="8"/>
      <c r="H233" s="6"/>
      <c r="I233" s="6"/>
      <c r="J233" s="11"/>
      <c r="K233" s="6"/>
      <c r="L233" s="6"/>
    </row>
    <row r="234" spans="1:12" ht="12.75">
      <c r="A234" s="6"/>
      <c r="B234" s="6"/>
      <c r="C234" s="6"/>
      <c r="D234" s="6"/>
      <c r="E234" s="6"/>
      <c r="F234" s="6"/>
      <c r="G234" s="11">
        <v>292</v>
      </c>
      <c r="H234" s="61" t="str">
        <f>IF(Mängud!E193="","",Mängud!E193)</f>
        <v>Andres Puusep</v>
      </c>
      <c r="I234" s="61"/>
      <c r="J234" s="61"/>
      <c r="K234" s="6"/>
      <c r="L234" s="6"/>
    </row>
    <row r="235" spans="1:20" ht="12.75">
      <c r="A235" s="15">
        <v>-239</v>
      </c>
      <c r="B235" s="57" t="str">
        <f>IF(Miinusring!N56="","",IF(Miinusring!N56=Miinusring!K54,Miinusring!K58,Miinusring!K54))</f>
        <v>Andres Puusep</v>
      </c>
      <c r="C235" s="57"/>
      <c r="D235" s="57"/>
      <c r="E235" s="6"/>
      <c r="F235" s="6"/>
      <c r="G235" s="11"/>
      <c r="H235" s="9"/>
      <c r="I235" s="10" t="str">
        <f>IF(Mängud!F193="","",Mängud!F193)</f>
        <v>3:0</v>
      </c>
      <c r="J235" s="13"/>
      <c r="K235" s="14"/>
      <c r="L235" s="6"/>
      <c r="M235" s="6"/>
      <c r="N235" s="6"/>
      <c r="O235" s="6"/>
      <c r="P235" s="6"/>
      <c r="Q235" s="6"/>
      <c r="R235" s="6"/>
      <c r="S235" s="6"/>
      <c r="T235" s="6"/>
    </row>
    <row r="236" spans="1:15" ht="12.75">
      <c r="A236" s="6"/>
      <c r="B236" s="6"/>
      <c r="C236" s="6"/>
      <c r="D236" s="8">
        <v>260</v>
      </c>
      <c r="E236" s="59" t="str">
        <f>IF(Mängud!E161="","",Mängud!E161)</f>
        <v>Andres Puusep</v>
      </c>
      <c r="F236" s="59"/>
      <c r="G236" s="59"/>
      <c r="H236" s="12"/>
      <c r="I236" s="6"/>
      <c r="J236" s="15">
        <v>-315</v>
      </c>
      <c r="K236" s="57" t="str">
        <f>IF(K230="","",IF(K230=H226,H234,H226))</f>
        <v>Andres Puusep</v>
      </c>
      <c r="L236" s="57"/>
      <c r="M236" s="57"/>
      <c r="N236" s="7" t="s">
        <v>41</v>
      </c>
      <c r="O236" s="6"/>
    </row>
    <row r="237" spans="1:20" ht="12.75">
      <c r="A237" s="15">
        <v>-240</v>
      </c>
      <c r="B237" s="57" t="str">
        <f>IF(Miinusring!N64="","",IF(Miinusring!N64=Miinusring!K62,Miinusring!K66,Miinusring!K62))</f>
        <v>Alex Rahuoja</v>
      </c>
      <c r="C237" s="57"/>
      <c r="D237" s="57"/>
      <c r="E237" s="18"/>
      <c r="F237" s="10" t="str">
        <f>IF(Mängud!F161="","",Mängud!F161)</f>
        <v>3:0</v>
      </c>
      <c r="G237" s="13"/>
      <c r="H237" s="14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ht="12.75">
      <c r="A238" s="15"/>
      <c r="B238" s="24"/>
      <c r="C238" s="24"/>
      <c r="D238" s="24"/>
      <c r="E238" s="20"/>
      <c r="F238" s="10"/>
      <c r="G238" s="14"/>
      <c r="H238" s="14"/>
      <c r="I238" s="6"/>
      <c r="J238" s="6"/>
      <c r="K238" s="6"/>
      <c r="L238" s="6"/>
      <c r="M238" s="15">
        <v>-291</v>
      </c>
      <c r="N238" s="57" t="str">
        <f>IF(H226="","",IF(H226=E224,E228,E224))</f>
        <v>Almar Rahuoja</v>
      </c>
      <c r="O238" s="57"/>
      <c r="P238" s="57"/>
      <c r="Q238" s="14"/>
      <c r="R238" s="6"/>
      <c r="S238" s="6"/>
      <c r="T238" s="6"/>
    </row>
    <row r="239" spans="1:20" ht="12.75">
      <c r="A239" s="15">
        <v>-257</v>
      </c>
      <c r="B239" s="57" t="str">
        <f>IF(E224="","",IF(E224=B223,B225,B223))</f>
        <v>Marko Perendi</v>
      </c>
      <c r="C239" s="57"/>
      <c r="D239" s="57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8">
        <v>314</v>
      </c>
      <c r="Q239" s="59" t="str">
        <f>IF(Mängud!E215="","",Mängud!E215)</f>
        <v>Toomas Talumets</v>
      </c>
      <c r="R239" s="59"/>
      <c r="S239" s="59"/>
      <c r="T239" s="7" t="s">
        <v>40</v>
      </c>
    </row>
    <row r="240" spans="1:20" ht="12.75">
      <c r="A240" s="6"/>
      <c r="B240" s="6"/>
      <c r="C240" s="6"/>
      <c r="D240" s="11">
        <v>289</v>
      </c>
      <c r="E240" s="59" t="str">
        <f>IF(Mängud!E190="","",Mängud!E190)</f>
        <v>Vladimir Šastin</v>
      </c>
      <c r="F240" s="59"/>
      <c r="G240" s="59"/>
      <c r="H240" s="6"/>
      <c r="I240" s="6"/>
      <c r="J240" s="6"/>
      <c r="K240" s="6"/>
      <c r="L240" s="6"/>
      <c r="M240" s="15">
        <v>-292</v>
      </c>
      <c r="N240" s="60" t="str">
        <f>IF(H234="","",IF(H234=E232,E236,E232))</f>
        <v>Toomas Talumets</v>
      </c>
      <c r="O240" s="60"/>
      <c r="P240" s="60"/>
      <c r="Q240" s="9"/>
      <c r="R240" s="10" t="str">
        <f>IF(Mängud!F215="","",Mängud!F215)</f>
        <v>3:0</v>
      </c>
      <c r="S240" s="6"/>
      <c r="T240" s="6"/>
    </row>
    <row r="241" spans="1:20" ht="12.75">
      <c r="A241" s="15">
        <v>-258</v>
      </c>
      <c r="B241" s="60" t="str">
        <f>IF(E228="","",IF(E228=B227,B229,B227))</f>
        <v>Vladimir Šastin</v>
      </c>
      <c r="C241" s="60"/>
      <c r="D241" s="60"/>
      <c r="E241" s="9"/>
      <c r="F241" s="10" t="str">
        <f>IF(Mängud!F190="","",Mängud!F190)</f>
        <v>3:0</v>
      </c>
      <c r="G241" s="8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ht="12.75">
      <c r="A242" s="6"/>
      <c r="B242" s="6"/>
      <c r="C242" s="6"/>
      <c r="D242" s="6"/>
      <c r="E242" s="6"/>
      <c r="F242" s="6"/>
      <c r="G242" s="11">
        <v>313</v>
      </c>
      <c r="H242" s="59" t="str">
        <f>IF(Mängud!E214="","",Mängud!E214)</f>
        <v>Vladimir Šastin</v>
      </c>
      <c r="I242" s="59"/>
      <c r="J242" s="59"/>
      <c r="K242" s="7" t="s">
        <v>43</v>
      </c>
      <c r="L242" s="6"/>
      <c r="P242" s="15">
        <v>-314</v>
      </c>
      <c r="Q242" s="57" t="str">
        <f>IF(Q239="","",IF(Q239=N238,N240,N238))</f>
        <v>Almar Rahuoja</v>
      </c>
      <c r="R242" s="57"/>
      <c r="S242" s="57"/>
      <c r="T242" s="7" t="s">
        <v>42</v>
      </c>
    </row>
    <row r="243" spans="1:12" ht="12.75">
      <c r="A243" s="15">
        <v>-259</v>
      </c>
      <c r="B243" s="57" t="str">
        <f>IF(E232="","",IF(E232=B231,B233,B231))</f>
        <v>Raigo Rommot</v>
      </c>
      <c r="C243" s="57"/>
      <c r="D243" s="57"/>
      <c r="E243" s="6"/>
      <c r="F243" s="6"/>
      <c r="G243" s="11"/>
      <c r="H243" s="9"/>
      <c r="I243" s="10" t="str">
        <f>IF(Mängud!F214="","",Mängud!F214)</f>
        <v>3:1</v>
      </c>
      <c r="J243" s="6"/>
      <c r="K243" s="6"/>
      <c r="L243" s="6"/>
    </row>
    <row r="244" spans="1:12" ht="12.75">
      <c r="A244" s="6"/>
      <c r="B244" s="6"/>
      <c r="C244" s="6"/>
      <c r="D244" s="8">
        <v>290</v>
      </c>
      <c r="E244" s="59" t="str">
        <f>IF(Mängud!E191="","",Mängud!E191)</f>
        <v>Alex Rahuoja</v>
      </c>
      <c r="F244" s="59"/>
      <c r="G244" s="59"/>
      <c r="H244" s="12"/>
      <c r="I244" s="6"/>
      <c r="J244" s="6"/>
      <c r="K244" s="6"/>
      <c r="L244" s="6"/>
    </row>
    <row r="245" spans="1:12" ht="12.75">
      <c r="A245" s="15">
        <v>-260</v>
      </c>
      <c r="B245" s="60" t="str">
        <f>IF(E236="","",IF(E236=B235,B237,B235))</f>
        <v>Alex Rahuoja</v>
      </c>
      <c r="C245" s="60"/>
      <c r="D245" s="60"/>
      <c r="E245" s="9"/>
      <c r="F245" s="10" t="str">
        <f>IF(Mängud!F191="","",Mängud!F191)</f>
        <v>3:0</v>
      </c>
      <c r="G245" s="13"/>
      <c r="H245" s="14"/>
      <c r="I245" s="6"/>
      <c r="J245" s="6"/>
      <c r="K245" s="6"/>
      <c r="L245" s="6"/>
    </row>
    <row r="246" spans="1:20" ht="12.75">
      <c r="A246" s="6"/>
      <c r="B246" s="6"/>
      <c r="C246" s="6"/>
      <c r="D246" s="6"/>
      <c r="E246" s="6"/>
      <c r="F246" s="6"/>
      <c r="G246" s="15">
        <v>-313</v>
      </c>
      <c r="H246" s="57" t="str">
        <f>IF(H242="","",IF(H242=E240,E244,E240))</f>
        <v>Alex Rahuoja</v>
      </c>
      <c r="I246" s="57"/>
      <c r="J246" s="57"/>
      <c r="K246" s="7" t="s">
        <v>45</v>
      </c>
      <c r="L246" s="6"/>
      <c r="M246" s="15">
        <v>-289</v>
      </c>
      <c r="N246" s="57" t="str">
        <f>IF(E240="","",IF(E240=B239,B241,B239))</f>
        <v>Marko Perendi</v>
      </c>
      <c r="O246" s="57"/>
      <c r="P246" s="57"/>
      <c r="Q246" s="6"/>
      <c r="R246" s="6"/>
      <c r="S246" s="6"/>
      <c r="T246" s="6"/>
    </row>
    <row r="247" spans="1:20" ht="12.75">
      <c r="A247" s="15">
        <v>-213</v>
      </c>
      <c r="B247" s="57" t="str">
        <f>IF(Miinusring!K6="","",IF(Miinusring!K6=Miinusring!H4,Miinusring!H8,Miinusring!H4))</f>
        <v>Kert Talumets</v>
      </c>
      <c r="C247" s="57"/>
      <c r="D247" s="57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8">
        <v>312</v>
      </c>
      <c r="Q247" s="59" t="str">
        <f>IF(Mängud!E213="","",Mängud!E213)</f>
        <v>Raigo Rommot</v>
      </c>
      <c r="R247" s="59"/>
      <c r="S247" s="59"/>
      <c r="T247" s="7" t="s">
        <v>44</v>
      </c>
    </row>
    <row r="248" spans="1:20" ht="12.75">
      <c r="A248" s="6"/>
      <c r="B248" s="6"/>
      <c r="C248" s="6"/>
      <c r="D248" s="8">
        <v>249</v>
      </c>
      <c r="E248" s="59" t="str">
        <f>IF(Mängud!E150="","",Mängud!E150)</f>
        <v>Kalju Nasir</v>
      </c>
      <c r="F248" s="59"/>
      <c r="G248" s="59"/>
      <c r="H248" s="6"/>
      <c r="I248" s="6"/>
      <c r="J248" s="6"/>
      <c r="K248" s="6"/>
      <c r="L248" s="6"/>
      <c r="M248" s="15">
        <v>-290</v>
      </c>
      <c r="N248" s="60" t="str">
        <f>IF(E244="","",IF(E244=B243,B245,B243))</f>
        <v>Raigo Rommot</v>
      </c>
      <c r="O248" s="60"/>
      <c r="P248" s="60"/>
      <c r="Q248" s="9"/>
      <c r="R248" s="10" t="str">
        <f>IF(Mängud!F213="","",Mängud!F213)</f>
        <v>3:0</v>
      </c>
      <c r="S248" s="6"/>
      <c r="T248" s="6"/>
    </row>
    <row r="249" spans="1:20" ht="12.75">
      <c r="A249" s="15">
        <v>-214</v>
      </c>
      <c r="B249" s="57" t="str">
        <f>IF(Miinusring!K14="","",IF(Miinusring!K14=Miinusring!H12,Miinusring!H16,Miinusring!H12))</f>
        <v>Kalju Nasir</v>
      </c>
      <c r="C249" s="57"/>
      <c r="D249" s="57"/>
      <c r="E249" s="18"/>
      <c r="F249" s="10" t="str">
        <f>IF(Mängud!F150="","",Mängud!F150)</f>
        <v>3:0</v>
      </c>
      <c r="G249" s="8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20" ht="12.75">
      <c r="A250" s="6"/>
      <c r="B250" s="6"/>
      <c r="C250" s="6"/>
      <c r="D250" s="6"/>
      <c r="E250" s="6"/>
      <c r="F250" s="6"/>
      <c r="G250" s="11">
        <v>285</v>
      </c>
      <c r="H250" s="59" t="str">
        <f>IF(Mängud!E186="","",Mängud!E186)</f>
        <v>Taimo Jullinen</v>
      </c>
      <c r="I250" s="59"/>
      <c r="J250" s="59"/>
      <c r="K250" s="6"/>
      <c r="L250" s="6"/>
      <c r="M250" s="6"/>
      <c r="N250" s="6"/>
      <c r="O250" s="6"/>
      <c r="P250" s="15">
        <v>-312</v>
      </c>
      <c r="Q250" s="57" t="str">
        <f>IF(Q247="","",IF(Q247=N246,N248,N246))</f>
        <v>Marko Perendi</v>
      </c>
      <c r="R250" s="57"/>
      <c r="S250" s="57"/>
      <c r="T250" s="7" t="s">
        <v>46</v>
      </c>
    </row>
    <row r="251" spans="1:20" ht="12.75">
      <c r="A251" s="15">
        <v>-215</v>
      </c>
      <c r="B251" s="57" t="str">
        <f>IF(Miinusring!K22="","",IF(Miinusring!K22=Miinusring!H20,Miinusring!H24,Miinusring!H20))</f>
        <v>Taimo Jullinen</v>
      </c>
      <c r="C251" s="57"/>
      <c r="D251" s="57"/>
      <c r="E251" s="6"/>
      <c r="F251" s="6"/>
      <c r="G251" s="11"/>
      <c r="H251" s="9"/>
      <c r="I251" s="10" t="str">
        <f>IF(Mängud!F186="","",Mängud!F186)</f>
        <v>3:1</v>
      </c>
      <c r="J251" s="8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ht="12.75">
      <c r="A252" s="6"/>
      <c r="B252" s="6"/>
      <c r="C252" s="6"/>
      <c r="D252" s="8">
        <v>250</v>
      </c>
      <c r="E252" s="59" t="str">
        <f>IF(Mängud!E151="","",Mängud!E151)</f>
        <v>Taimo Jullinen</v>
      </c>
      <c r="F252" s="59"/>
      <c r="G252" s="59"/>
      <c r="H252" s="12"/>
      <c r="I252" s="6"/>
      <c r="J252" s="11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ht="12.75">
      <c r="A253" s="15">
        <v>-216</v>
      </c>
      <c r="B253" s="57" t="str">
        <f>IF(Miinusring!K30="","",IF(Miinusring!K30=Miinusring!H28,Miinusring!H32,Miinusring!H28))</f>
        <v>Reet Kullerkupp</v>
      </c>
      <c r="C253" s="57"/>
      <c r="D253" s="57"/>
      <c r="E253" s="18"/>
      <c r="F253" s="10" t="str">
        <f>IF(Mängud!F151="","",Mängud!F151)</f>
        <v>3:0</v>
      </c>
      <c r="G253" s="13"/>
      <c r="H253" s="14"/>
      <c r="I253" s="6"/>
      <c r="J253" s="11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ht="12.75">
      <c r="A254" s="6"/>
      <c r="B254" s="6"/>
      <c r="C254" s="6"/>
      <c r="D254" s="6"/>
      <c r="E254" s="6"/>
      <c r="F254" s="6"/>
      <c r="G254" s="6"/>
      <c r="H254" s="6"/>
      <c r="I254" s="6"/>
      <c r="J254" s="11">
        <v>311</v>
      </c>
      <c r="K254" s="59" t="str">
        <f>IF(Mängud!E212="","",Mängud!E212)</f>
        <v>Taimo Jullinen</v>
      </c>
      <c r="L254" s="59"/>
      <c r="M254" s="59"/>
      <c r="N254" s="7" t="s">
        <v>47</v>
      </c>
      <c r="O254" s="6"/>
      <c r="P254" s="6"/>
      <c r="Q254" s="6"/>
      <c r="R254" s="6"/>
      <c r="S254" s="6"/>
      <c r="T254" s="6"/>
    </row>
    <row r="255" spans="1:20" ht="12.75">
      <c r="A255" s="15">
        <v>-217</v>
      </c>
      <c r="B255" s="57" t="str">
        <f>IF(Miinusring!K38="","",IF(Miinusring!K38=Miinusring!H36,Miinusring!H40,Miinusring!H36))</f>
        <v>Tõnu Hansar</v>
      </c>
      <c r="C255" s="57"/>
      <c r="D255" s="57"/>
      <c r="E255" s="6"/>
      <c r="F255" s="6"/>
      <c r="G255" s="6"/>
      <c r="H255" s="6"/>
      <c r="I255" s="6"/>
      <c r="J255" s="11"/>
      <c r="K255" s="9"/>
      <c r="L255" s="10" t="str">
        <f>IF(Mängud!F212="","",Mängud!F212)</f>
        <v>3:1</v>
      </c>
      <c r="M255" s="6"/>
      <c r="N255" s="6"/>
      <c r="O255" s="6"/>
      <c r="P255" s="6"/>
      <c r="Q255" s="6"/>
      <c r="R255" s="6"/>
      <c r="S255" s="6"/>
      <c r="T255" s="6"/>
    </row>
    <row r="256" spans="1:12" ht="12.75">
      <c r="A256" s="6"/>
      <c r="B256" s="6"/>
      <c r="C256" s="6"/>
      <c r="D256" s="8">
        <v>251</v>
      </c>
      <c r="E256" s="59" t="str">
        <f>IF(Mängud!E152="","",Mängud!E152)</f>
        <v>Reti Juus</v>
      </c>
      <c r="F256" s="59"/>
      <c r="G256" s="59"/>
      <c r="H256" s="6"/>
      <c r="I256" s="6"/>
      <c r="J256" s="11"/>
      <c r="K256" s="6"/>
      <c r="L256" s="6"/>
    </row>
    <row r="257" spans="1:12" ht="12.75">
      <c r="A257" s="15">
        <v>-218</v>
      </c>
      <c r="B257" s="57" t="str">
        <f>IF(Miinusring!K46="","",IF(Miinusring!K46=Miinusring!H44,Miinusring!H48,Miinusring!H44))</f>
        <v>Reti Juus</v>
      </c>
      <c r="C257" s="57"/>
      <c r="D257" s="57"/>
      <c r="E257" s="18"/>
      <c r="F257" s="10" t="str">
        <f>IF(Mängud!F152="","",Mängud!F152)</f>
        <v>3:0</v>
      </c>
      <c r="G257" s="8"/>
      <c r="H257" s="6"/>
      <c r="I257" s="6"/>
      <c r="J257" s="11"/>
      <c r="K257" s="6"/>
      <c r="L257" s="6"/>
    </row>
    <row r="258" spans="1:12" ht="12.75">
      <c r="A258" s="6"/>
      <c r="B258" s="6"/>
      <c r="C258" s="6"/>
      <c r="D258" s="6"/>
      <c r="E258" s="6"/>
      <c r="F258" s="6"/>
      <c r="G258" s="11">
        <v>286</v>
      </c>
      <c r="H258" s="61" t="str">
        <f>IF(Mängud!E187="","",Mängud!E187)</f>
        <v>Reti Juus</v>
      </c>
      <c r="I258" s="61"/>
      <c r="J258" s="61"/>
      <c r="K258" s="6"/>
      <c r="L258" s="6"/>
    </row>
    <row r="259" spans="1:20" ht="12.75">
      <c r="A259" s="15">
        <v>-219</v>
      </c>
      <c r="B259" s="57" t="str">
        <f>IF(Miinusring!K54="","",IF(Miinusring!K54=Miinusring!H52,Miinusring!H56,Miinusring!H52))</f>
        <v>Kristi Ernits</v>
      </c>
      <c r="C259" s="57"/>
      <c r="D259" s="57"/>
      <c r="E259" s="6"/>
      <c r="F259" s="6"/>
      <c r="G259" s="11"/>
      <c r="H259" s="9"/>
      <c r="I259" s="10" t="str">
        <f>IF(Mängud!F187="","",Mängud!F187)</f>
        <v>3:0</v>
      </c>
      <c r="J259" s="13"/>
      <c r="K259" s="14"/>
      <c r="L259" s="6"/>
      <c r="M259" s="6"/>
      <c r="N259" s="6"/>
      <c r="O259" s="6"/>
      <c r="P259" s="6"/>
      <c r="Q259" s="6"/>
      <c r="R259" s="6"/>
      <c r="S259" s="6"/>
      <c r="T259" s="6"/>
    </row>
    <row r="260" spans="1:15" ht="12.75">
      <c r="A260" s="6"/>
      <c r="B260" s="6"/>
      <c r="C260" s="6"/>
      <c r="D260" s="8">
        <v>252</v>
      </c>
      <c r="E260" s="59" t="str">
        <f>IF(Mängud!E153="","",Mängud!E153)</f>
        <v>Kristi Ernits</v>
      </c>
      <c r="F260" s="59"/>
      <c r="G260" s="59"/>
      <c r="H260" s="12"/>
      <c r="I260" s="6"/>
      <c r="J260" s="15">
        <v>-311</v>
      </c>
      <c r="K260" s="57" t="str">
        <f>IF(K254="","",IF(K254=H250,H258,H250))</f>
        <v>Reti Juus</v>
      </c>
      <c r="L260" s="57"/>
      <c r="M260" s="57"/>
      <c r="N260" s="7" t="s">
        <v>49</v>
      </c>
      <c r="O260" s="6"/>
    </row>
    <row r="261" spans="1:20" ht="12.75">
      <c r="A261" s="15">
        <v>-220</v>
      </c>
      <c r="B261" s="57" t="str">
        <f>IF(Miinusring!K62="","",IF(Miinusring!K62=Miinusring!H60,Miinusring!H64,Miinusring!H60))</f>
        <v>Marika Kotka</v>
      </c>
      <c r="C261" s="57"/>
      <c r="D261" s="57"/>
      <c r="E261" s="18"/>
      <c r="F261" s="10" t="str">
        <f>IF(Mängud!F153="","",Mängud!F153)</f>
        <v>3:2</v>
      </c>
      <c r="G261" s="13"/>
      <c r="H261" s="14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15">
        <v>-285</v>
      </c>
      <c r="N262" s="57" t="str">
        <f>IF(H250="","",IF(H250=E248,E252,E248))</f>
        <v>Kalju Nasir</v>
      </c>
      <c r="O262" s="57"/>
      <c r="P262" s="57"/>
      <c r="Q262" s="6"/>
      <c r="R262" s="6"/>
      <c r="S262" s="6"/>
      <c r="T262" s="6"/>
    </row>
    <row r="263" spans="1:20" ht="12.75">
      <c r="A263" s="15">
        <v>-249</v>
      </c>
      <c r="B263" s="57" t="str">
        <f>IF(E248="","",IF(E248=B247,B249,B247))</f>
        <v>Kert Talumets</v>
      </c>
      <c r="C263" s="57"/>
      <c r="D263" s="57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8">
        <v>310</v>
      </c>
      <c r="Q263" s="59" t="str">
        <f>IF(Mängud!E211="","",Mängud!E211)</f>
        <v>Kalju Nasir</v>
      </c>
      <c r="R263" s="59"/>
      <c r="S263" s="59"/>
      <c r="T263" s="7" t="s">
        <v>48</v>
      </c>
    </row>
    <row r="264" spans="1:20" ht="12.75">
      <c r="A264" s="6"/>
      <c r="B264" s="6"/>
      <c r="C264" s="6"/>
      <c r="D264" s="8">
        <v>283</v>
      </c>
      <c r="E264" s="59" t="str">
        <f>IF(Mängud!E184="","",Mängud!E184)</f>
        <v>Kert Talumets</v>
      </c>
      <c r="F264" s="59"/>
      <c r="G264" s="59"/>
      <c r="H264" s="6"/>
      <c r="I264" s="6"/>
      <c r="J264" s="6"/>
      <c r="K264" s="6"/>
      <c r="L264" s="6"/>
      <c r="M264" s="15">
        <v>-286</v>
      </c>
      <c r="N264" s="60" t="str">
        <f>IF(H258="","",IF(H258=E256,E260,E256))</f>
        <v>Kristi Ernits</v>
      </c>
      <c r="O264" s="60"/>
      <c r="P264" s="60"/>
      <c r="Q264" s="9"/>
      <c r="R264" s="10" t="str">
        <f>IF(Mängud!F211="","",Mängud!F211)</f>
        <v>3:0</v>
      </c>
      <c r="S264" s="6"/>
      <c r="T264" s="6"/>
    </row>
    <row r="265" spans="1:20" ht="12.75">
      <c r="A265" s="15">
        <v>-250</v>
      </c>
      <c r="B265" s="60" t="str">
        <f>IF(E252="","",IF(E252=B251,B253,B251))</f>
        <v>Reet Kullerkupp</v>
      </c>
      <c r="C265" s="60"/>
      <c r="D265" s="60"/>
      <c r="E265" s="9"/>
      <c r="F265" s="10" t="str">
        <f>IF(Mängud!F184="","",Mängud!F184)</f>
        <v>3:1</v>
      </c>
      <c r="G265" s="8"/>
      <c r="H265" s="6"/>
      <c r="I265" s="6"/>
      <c r="J265" s="6"/>
      <c r="K265" s="6"/>
      <c r="L265" s="6"/>
      <c r="M265" s="6"/>
      <c r="N265" s="6"/>
      <c r="O265" s="6"/>
      <c r="P265" s="15">
        <v>-310</v>
      </c>
      <c r="Q265" s="57" t="str">
        <f>IF(Q263="","",IF(Q263=N262,N264,N262))</f>
        <v>Kristi Ernits</v>
      </c>
      <c r="R265" s="57"/>
      <c r="S265" s="57"/>
      <c r="T265" s="7" t="s">
        <v>50</v>
      </c>
    </row>
    <row r="266" spans="1:20" ht="12.75">
      <c r="A266" s="6"/>
      <c r="B266" s="6"/>
      <c r="C266" s="6"/>
      <c r="D266" s="6"/>
      <c r="E266" s="6"/>
      <c r="F266" s="6"/>
      <c r="G266" s="11">
        <v>309</v>
      </c>
      <c r="H266" s="59" t="str">
        <f>IF(Mängud!E210="","",Mängud!E210)</f>
        <v>Marika Kotka</v>
      </c>
      <c r="I266" s="59"/>
      <c r="J266" s="59"/>
      <c r="K266" s="7" t="s">
        <v>51</v>
      </c>
      <c r="L266" s="6"/>
      <c r="M266" s="15">
        <v>-283</v>
      </c>
      <c r="N266" s="57" t="str">
        <f>IF(E264="","",IF(E264=B263,B265,B263))</f>
        <v>Reet Kullerkupp</v>
      </c>
      <c r="O266" s="57"/>
      <c r="P266" s="57"/>
      <c r="Q266" s="6"/>
      <c r="R266" s="6"/>
      <c r="S266" s="6"/>
      <c r="T266" s="6"/>
    </row>
    <row r="267" spans="1:20" ht="12.75">
      <c r="A267" s="15">
        <v>-251</v>
      </c>
      <c r="B267" s="57" t="str">
        <f>IF(E256="","",IF(E256=B255,B257,B255))</f>
        <v>Tõnu Hansar</v>
      </c>
      <c r="C267" s="57"/>
      <c r="D267" s="57"/>
      <c r="E267" s="6"/>
      <c r="F267" s="6"/>
      <c r="G267" s="11"/>
      <c r="H267" s="9"/>
      <c r="I267" s="10" t="str">
        <f>IF(Mängud!F210="","",Mängud!F210)</f>
        <v>3:0</v>
      </c>
      <c r="J267" s="6"/>
      <c r="K267" s="6"/>
      <c r="L267" s="6"/>
      <c r="M267" s="6"/>
      <c r="N267" s="14"/>
      <c r="O267" s="14"/>
      <c r="P267" s="8">
        <v>308</v>
      </c>
      <c r="Q267" s="59" t="str">
        <f>IF(Mängud!E209="","",Mängud!E209)</f>
        <v>Reet Kullerkupp</v>
      </c>
      <c r="R267" s="59"/>
      <c r="S267" s="59"/>
      <c r="T267" s="7" t="s">
        <v>52</v>
      </c>
    </row>
    <row r="268" spans="1:20" ht="12.75">
      <c r="A268" s="6"/>
      <c r="B268" s="6"/>
      <c r="C268" s="6"/>
      <c r="D268" s="8">
        <v>284</v>
      </c>
      <c r="E268" s="59" t="str">
        <f>IF(Mängud!E185="","",Mängud!E185)</f>
        <v>Marika Kotka</v>
      </c>
      <c r="F268" s="59"/>
      <c r="G268" s="59"/>
      <c r="H268" s="12"/>
      <c r="I268" s="6"/>
      <c r="J268" s="6"/>
      <c r="K268" s="6"/>
      <c r="L268" s="6"/>
      <c r="M268" s="15">
        <v>-284</v>
      </c>
      <c r="N268" s="60" t="str">
        <f>IF(E268="","",IF(E268=B267,B269,B267))</f>
        <v>Tõnu Hansar</v>
      </c>
      <c r="O268" s="60"/>
      <c r="P268" s="60"/>
      <c r="Q268" s="9"/>
      <c r="R268" s="10" t="str">
        <f>IF(Mängud!F209="","",Mängud!F209)</f>
        <v>3:0</v>
      </c>
      <c r="S268" s="6"/>
      <c r="T268" s="6"/>
    </row>
    <row r="269" spans="1:20" ht="12.75">
      <c r="A269" s="15">
        <v>-252</v>
      </c>
      <c r="B269" s="60" t="str">
        <f>IF(E260="","",IF(E260=B259,B261,B259))</f>
        <v>Marika Kotka</v>
      </c>
      <c r="C269" s="60"/>
      <c r="D269" s="60"/>
      <c r="E269" s="9"/>
      <c r="F269" s="10" t="str">
        <f>IF(Mängud!F185="","",Mängud!F185)</f>
        <v>3:1</v>
      </c>
      <c r="G269" s="13"/>
      <c r="H269" s="57" t="str">
        <f>IF(H266="","",IF(H266=E264,E268,E264))</f>
        <v>Kert Talumets</v>
      </c>
      <c r="I269" s="57"/>
      <c r="J269" s="57"/>
      <c r="K269" s="7" t="s">
        <v>53</v>
      </c>
      <c r="L269" s="6"/>
      <c r="M269" s="6"/>
      <c r="N269" s="6"/>
      <c r="O269" s="6"/>
      <c r="P269" s="15">
        <v>-308</v>
      </c>
      <c r="Q269" s="57" t="str">
        <f>IF(Q267="","",IF(Q267=N266,N268,N266))</f>
        <v>Tõnu Hansar</v>
      </c>
      <c r="R269" s="57"/>
      <c r="S269" s="57"/>
      <c r="T269" s="7" t="s">
        <v>54</v>
      </c>
    </row>
    <row r="270" spans="1:20" ht="12.75">
      <c r="A270" s="62" t="s">
        <v>55</v>
      </c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</row>
    <row r="271" spans="1:20" ht="12.75">
      <c r="A271" s="15">
        <v>-181</v>
      </c>
      <c r="B271" s="57" t="str">
        <f>IF(Miinusring!H4="","",IF(Miinusring!H4=Miinusring!E3,Miinusring!E5,Miinusring!E3))</f>
        <v>Aili Kuldkepp</v>
      </c>
      <c r="C271" s="57"/>
      <c r="D271" s="57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1:20" ht="12.75">
      <c r="A272" s="6"/>
      <c r="B272" s="6"/>
      <c r="C272" s="6"/>
      <c r="D272" s="8">
        <v>205</v>
      </c>
      <c r="E272" s="59" t="str">
        <f>IF(Mängud!E106="","",Mängud!E106)</f>
        <v>Allar Oviir</v>
      </c>
      <c r="F272" s="59"/>
      <c r="G272" s="59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0" ht="12.75">
      <c r="A273" s="15">
        <v>-182</v>
      </c>
      <c r="B273" s="57" t="str">
        <f>IF(Miinusring!H8="","",IF(Miinusring!H8=Miinusring!E7,Miinusring!E9,Miinusring!E7))</f>
        <v>Allar Oviir</v>
      </c>
      <c r="C273" s="57"/>
      <c r="D273" s="57"/>
      <c r="E273" s="18"/>
      <c r="F273" s="10" t="str">
        <f>IF(Mängud!F106="","",Mängud!F106)</f>
        <v>3:0</v>
      </c>
      <c r="G273" s="8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1:20" ht="12.75">
      <c r="A274" s="6"/>
      <c r="B274" s="6"/>
      <c r="C274" s="6"/>
      <c r="D274" s="6"/>
      <c r="E274" s="6"/>
      <c r="F274" s="6"/>
      <c r="G274" s="11">
        <v>245</v>
      </c>
      <c r="H274" s="59" t="str">
        <f>IF(Mängud!E146="","",Mängud!E146)</f>
        <v>Allar Oviir</v>
      </c>
      <c r="I274" s="59"/>
      <c r="J274" s="59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1:20" ht="12.75">
      <c r="A275" s="15">
        <v>-183</v>
      </c>
      <c r="B275" s="57" t="str">
        <f>IF(Miinusring!H12="","",IF(Miinusring!H12=Miinusring!E11,Miinusring!E13,Miinusring!E11))</f>
        <v>Urmas Vender</v>
      </c>
      <c r="C275" s="57"/>
      <c r="D275" s="57"/>
      <c r="E275" s="6"/>
      <c r="F275" s="6"/>
      <c r="G275" s="11"/>
      <c r="H275" s="9"/>
      <c r="I275" s="10" t="str">
        <f>IF(Mängud!F146="","",Mängud!F146)</f>
        <v>3:0</v>
      </c>
      <c r="J275" s="8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1:20" ht="12.75">
      <c r="A276" s="6"/>
      <c r="B276" s="6"/>
      <c r="C276" s="6"/>
      <c r="D276" s="8">
        <v>206</v>
      </c>
      <c r="E276" s="59" t="str">
        <f>IF(Mängud!E107="","",Mängud!E107)</f>
        <v>Anatoli Zapunov</v>
      </c>
      <c r="F276" s="59"/>
      <c r="G276" s="59"/>
      <c r="H276" s="12"/>
      <c r="I276" s="6"/>
      <c r="J276" s="11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20" ht="12.75">
      <c r="A277" s="15">
        <v>-184</v>
      </c>
      <c r="B277" s="57" t="str">
        <f>IF(Miinusring!H16="","",IF(Miinusring!H16=Miinusring!E15,Miinusring!E17,Miinusring!E15))</f>
        <v>Anatoli Zapunov</v>
      </c>
      <c r="C277" s="57"/>
      <c r="D277" s="57"/>
      <c r="E277" s="18"/>
      <c r="F277" s="10" t="str">
        <f>IF(Mängud!F107="","",Mängud!F107)</f>
        <v>3:1</v>
      </c>
      <c r="G277" s="13"/>
      <c r="H277" s="14"/>
      <c r="I277" s="6"/>
      <c r="J277" s="11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1:20" ht="12.75">
      <c r="A278" s="6"/>
      <c r="B278" s="6"/>
      <c r="C278" s="6"/>
      <c r="D278" s="6"/>
      <c r="E278" s="6"/>
      <c r="F278" s="6"/>
      <c r="G278" s="6"/>
      <c r="H278" s="6"/>
      <c r="I278" s="6"/>
      <c r="J278" s="11">
        <v>281</v>
      </c>
      <c r="K278" s="59" t="str">
        <f>IF(Mängud!E182="","",Mängud!E182)</f>
        <v>Allar Oviir</v>
      </c>
      <c r="L278" s="59"/>
      <c r="M278" s="59"/>
      <c r="N278" s="6"/>
      <c r="O278" s="6"/>
      <c r="P278" s="6"/>
      <c r="Q278" s="6"/>
      <c r="R278" s="6"/>
      <c r="S278" s="6"/>
      <c r="T278" s="6"/>
    </row>
    <row r="279" spans="1:20" ht="12.75">
      <c r="A279" s="15">
        <v>-185</v>
      </c>
      <c r="B279" s="57" t="str">
        <f>IF(Miinusring!H20="","",IF(Miinusring!H20=Miinusring!E19,Miinusring!E21,Miinusring!E19))</f>
        <v>Ivar Kiik</v>
      </c>
      <c r="C279" s="57"/>
      <c r="D279" s="57"/>
      <c r="E279" s="6"/>
      <c r="F279" s="6"/>
      <c r="G279" s="6"/>
      <c r="H279" s="6"/>
      <c r="I279" s="6"/>
      <c r="J279" s="11"/>
      <c r="K279" s="9"/>
      <c r="L279" s="10" t="str">
        <f>IF(Mängud!F182="","",Mängud!F182)</f>
        <v>3:1</v>
      </c>
      <c r="M279" s="8"/>
      <c r="N279" s="6"/>
      <c r="O279" s="6"/>
      <c r="P279" s="6"/>
      <c r="Q279" s="6"/>
      <c r="R279" s="6"/>
      <c r="S279" s="6"/>
      <c r="T279" s="6"/>
    </row>
    <row r="280" spans="1:20" ht="12.75">
      <c r="A280" s="6"/>
      <c r="B280" s="6"/>
      <c r="C280" s="6"/>
      <c r="D280" s="8">
        <v>207</v>
      </c>
      <c r="E280" s="59" t="str">
        <f>IF(Mängud!E108="","",Mängud!E108)</f>
        <v>Ivar Kiik</v>
      </c>
      <c r="F280" s="59"/>
      <c r="G280" s="59"/>
      <c r="H280" s="6"/>
      <c r="I280" s="6"/>
      <c r="J280" s="11"/>
      <c r="K280" s="6"/>
      <c r="L280" s="6"/>
      <c r="M280" s="11"/>
      <c r="N280" s="6"/>
      <c r="O280" s="6"/>
      <c r="P280" s="6"/>
      <c r="Q280" s="6"/>
      <c r="R280" s="6"/>
      <c r="S280" s="6"/>
      <c r="T280" s="6"/>
    </row>
    <row r="281" spans="1:20" ht="12.75">
      <c r="A281" s="15">
        <v>-186</v>
      </c>
      <c r="B281" s="60" t="str">
        <f>IF(Miinusring!H24="","",IF(Miinusring!H24=Miinusring!E23,Miinusring!E25,Miinusring!E23))</f>
        <v>Jaanika Torokvei</v>
      </c>
      <c r="C281" s="60"/>
      <c r="D281" s="60"/>
      <c r="E281" s="18"/>
      <c r="F281" s="10" t="str">
        <f>IF(Mängud!F108="","",Mängud!F108)</f>
        <v>3:1</v>
      </c>
      <c r="G281" s="8"/>
      <c r="H281" s="6"/>
      <c r="I281" s="6"/>
      <c r="J281" s="11"/>
      <c r="K281" s="6"/>
      <c r="L281" s="6"/>
      <c r="M281" s="11"/>
      <c r="N281" s="6"/>
      <c r="O281" s="6"/>
      <c r="P281" s="6"/>
      <c r="Q281" s="6"/>
      <c r="R281" s="6"/>
      <c r="S281" s="6"/>
      <c r="T281" s="6"/>
    </row>
    <row r="282" spans="1:20" ht="12.75">
      <c r="A282" s="6"/>
      <c r="B282" s="6"/>
      <c r="C282" s="6"/>
      <c r="D282" s="6"/>
      <c r="E282" s="6"/>
      <c r="F282" s="6"/>
      <c r="G282" s="11">
        <v>246</v>
      </c>
      <c r="H282" s="59" t="str">
        <f>IF(Mängud!E147="","",Mängud!E147)</f>
        <v>Ivar Kiik</v>
      </c>
      <c r="I282" s="59"/>
      <c r="J282" s="59"/>
      <c r="K282" s="12"/>
      <c r="L282" s="6"/>
      <c r="M282" s="11"/>
      <c r="N282" s="6"/>
      <c r="O282" s="6"/>
      <c r="P282" s="6"/>
      <c r="Q282" s="6"/>
      <c r="R282" s="6"/>
      <c r="S282" s="6"/>
      <c r="T282" s="6"/>
    </row>
    <row r="283" spans="1:20" ht="12.75">
      <c r="A283" s="15">
        <v>-187</v>
      </c>
      <c r="B283" s="57" t="str">
        <f>IF(Miinusring!H28="","",IF(Miinusring!H28=Miinusring!E27,Miinusring!E29,Miinusring!E27))</f>
        <v>Larissa Lill</v>
      </c>
      <c r="C283" s="57"/>
      <c r="D283" s="57"/>
      <c r="E283" s="6"/>
      <c r="F283" s="6"/>
      <c r="G283" s="11"/>
      <c r="H283" s="9"/>
      <c r="I283" s="10" t="str">
        <f>IF(Mängud!F147="","",Mängud!F147)</f>
        <v>3:2</v>
      </c>
      <c r="J283" s="13"/>
      <c r="K283" s="14"/>
      <c r="L283" s="6"/>
      <c r="M283" s="11"/>
      <c r="N283" s="6"/>
      <c r="O283" s="6"/>
      <c r="P283" s="6"/>
      <c r="Q283" s="6"/>
      <c r="R283" s="6"/>
      <c r="S283" s="6"/>
      <c r="T283" s="6"/>
    </row>
    <row r="284" spans="1:20" ht="12.75">
      <c r="A284" s="6"/>
      <c r="B284" s="6"/>
      <c r="C284" s="6"/>
      <c r="D284" s="8">
        <v>208</v>
      </c>
      <c r="E284" s="59" t="str">
        <f>IF(Mängud!E109="","",Mängud!E109)</f>
        <v>Raivo Roots</v>
      </c>
      <c r="F284" s="59"/>
      <c r="G284" s="59"/>
      <c r="H284" s="12"/>
      <c r="I284" s="6"/>
      <c r="J284" s="6"/>
      <c r="K284" s="6"/>
      <c r="L284" s="6"/>
      <c r="M284" s="11"/>
      <c r="N284" s="6"/>
      <c r="O284" s="6"/>
      <c r="P284" s="6"/>
      <c r="Q284" s="6"/>
      <c r="R284" s="6"/>
      <c r="S284" s="6"/>
      <c r="T284" s="6"/>
    </row>
    <row r="285" spans="1:20" ht="12.75">
      <c r="A285" s="15">
        <v>-188</v>
      </c>
      <c r="B285" s="57" t="str">
        <f>IF(Miinusring!H32="","",IF(Miinusring!H32=Miinusring!E31,Miinusring!E33,Miinusring!E31))</f>
        <v>Raivo Roots</v>
      </c>
      <c r="C285" s="57"/>
      <c r="D285" s="57"/>
      <c r="E285" s="18"/>
      <c r="F285" s="10" t="str">
        <f>IF(Mängud!F109="","",Mängud!F109)</f>
        <v>3:0</v>
      </c>
      <c r="G285" s="13"/>
      <c r="H285" s="14"/>
      <c r="I285" s="6"/>
      <c r="J285" s="6"/>
      <c r="K285" s="6"/>
      <c r="L285" s="6"/>
      <c r="M285" s="11"/>
      <c r="N285" s="6"/>
      <c r="O285" s="6"/>
      <c r="P285" s="6"/>
      <c r="Q285" s="6"/>
      <c r="R285" s="6"/>
      <c r="S285" s="6"/>
      <c r="T285" s="6"/>
    </row>
    <row r="286" spans="1:20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11">
        <v>307</v>
      </c>
      <c r="N286" s="59" t="str">
        <f>IF(Mängud!E208="","",Mängud!E208)</f>
        <v>Arvi Merigan</v>
      </c>
      <c r="O286" s="59"/>
      <c r="P286" s="59"/>
      <c r="Q286" s="7" t="s">
        <v>56</v>
      </c>
      <c r="R286" s="6"/>
      <c r="S286" s="6"/>
      <c r="T286" s="6"/>
    </row>
    <row r="287" spans="1:20" ht="12.75">
      <c r="A287" s="15">
        <v>-189</v>
      </c>
      <c r="B287" s="57" t="str">
        <f>IF(Miinusring!H36="","",IF(Miinusring!H36=Miinusring!E35,Miinusring!E37,Miinusring!E35))</f>
        <v>Arvi Merigan</v>
      </c>
      <c r="C287" s="57"/>
      <c r="D287" s="57"/>
      <c r="E287" s="6"/>
      <c r="F287" s="6"/>
      <c r="G287" s="6"/>
      <c r="H287" s="6"/>
      <c r="I287" s="6"/>
      <c r="J287" s="6"/>
      <c r="K287" s="6"/>
      <c r="L287" s="6"/>
      <c r="M287" s="11"/>
      <c r="N287" s="9"/>
      <c r="O287" s="10" t="str">
        <f>IF(Mängud!F208="","",Mängud!F208)</f>
        <v>3:1</v>
      </c>
      <c r="P287" s="6"/>
      <c r="Q287" s="6"/>
      <c r="R287" s="6"/>
      <c r="S287" s="6"/>
      <c r="T287" s="6"/>
    </row>
    <row r="288" spans="1:20" ht="12.75">
      <c r="A288" s="6"/>
      <c r="B288" s="6"/>
      <c r="C288" s="6"/>
      <c r="D288" s="8">
        <v>209</v>
      </c>
      <c r="E288" s="59" t="str">
        <f>IF(Mängud!E110="","",Mängud!E110)</f>
        <v>Arvi Merigan</v>
      </c>
      <c r="F288" s="59"/>
      <c r="G288" s="59"/>
      <c r="H288" s="6"/>
      <c r="I288" s="6"/>
      <c r="J288" s="6"/>
      <c r="K288" s="6"/>
      <c r="L288" s="6"/>
      <c r="M288" s="11"/>
      <c r="N288" s="6"/>
      <c r="O288" s="6"/>
      <c r="P288" s="6"/>
      <c r="Q288" s="6"/>
      <c r="R288" s="6"/>
      <c r="S288" s="6"/>
      <c r="T288" s="6"/>
    </row>
    <row r="289" spans="1:20" ht="12.75">
      <c r="A289" s="15">
        <v>-190</v>
      </c>
      <c r="B289" s="57" t="str">
        <f>IF(Miinusring!H40="","",IF(Miinusring!H40=Miinusring!E39,Miinusring!E41,Miinusring!E39))</f>
        <v>Taivo Koitla</v>
      </c>
      <c r="C289" s="57"/>
      <c r="D289" s="57"/>
      <c r="E289" s="18"/>
      <c r="F289" s="10" t="str">
        <f>IF(Mängud!F110="","",Mängud!F110)</f>
        <v>3:0</v>
      </c>
      <c r="G289" s="8"/>
      <c r="H289" s="6"/>
      <c r="I289" s="6"/>
      <c r="J289" s="6"/>
      <c r="K289" s="6"/>
      <c r="L289" s="6"/>
      <c r="M289" s="11"/>
      <c r="N289" s="6"/>
      <c r="O289" s="6"/>
      <c r="P289" s="6"/>
      <c r="Q289" s="6"/>
      <c r="R289" s="6"/>
      <c r="S289" s="6"/>
      <c r="T289" s="6"/>
    </row>
    <row r="290" spans="1:20" ht="12.75">
      <c r="A290" s="6"/>
      <c r="B290" s="6"/>
      <c r="C290" s="6"/>
      <c r="D290" s="6"/>
      <c r="E290" s="6"/>
      <c r="F290" s="6"/>
      <c r="G290" s="11">
        <v>247</v>
      </c>
      <c r="H290" s="59" t="str">
        <f>IF(Mängud!E148="","",Mängud!E148)</f>
        <v>Arvi Merigan</v>
      </c>
      <c r="I290" s="59"/>
      <c r="J290" s="59"/>
      <c r="K290" s="6"/>
      <c r="L290" s="6"/>
      <c r="M290" s="11"/>
      <c r="N290" s="6"/>
      <c r="O290" s="6"/>
      <c r="P290" s="6"/>
      <c r="Q290" s="6"/>
      <c r="R290" s="6"/>
      <c r="S290" s="6"/>
      <c r="T290" s="6"/>
    </row>
    <row r="291" spans="1:20" ht="12.75">
      <c r="A291" s="15">
        <v>-191</v>
      </c>
      <c r="B291" s="57" t="str">
        <f>IF(Miinusring!H44="","",IF(Miinusring!H44=Miinusring!E43,Miinusring!E45,Miinusring!E43))</f>
        <v>Anneli Mälksoo</v>
      </c>
      <c r="C291" s="57"/>
      <c r="D291" s="57"/>
      <c r="E291" s="6"/>
      <c r="F291" s="6"/>
      <c r="G291" s="11"/>
      <c r="H291" s="9"/>
      <c r="I291" s="10" t="str">
        <f>IF(Mängud!F148="","",Mängud!F148)</f>
        <v>3:1</v>
      </c>
      <c r="J291" s="8"/>
      <c r="K291" s="6"/>
      <c r="L291" s="6"/>
      <c r="M291" s="11"/>
      <c r="N291" s="6"/>
      <c r="O291" s="6"/>
      <c r="P291" s="6"/>
      <c r="Q291" s="6"/>
      <c r="R291" s="6"/>
      <c r="S291" s="6"/>
      <c r="T291" s="6"/>
    </row>
    <row r="292" spans="1:20" ht="12.75">
      <c r="A292" s="6"/>
      <c r="B292" s="6"/>
      <c r="C292" s="6"/>
      <c r="D292" s="8">
        <v>210</v>
      </c>
      <c r="E292" s="61" t="str">
        <f>IF(Mängud!E111="","",Mängud!E111)</f>
        <v>Heiki Hansar</v>
      </c>
      <c r="F292" s="61"/>
      <c r="G292" s="61"/>
      <c r="H292" s="6"/>
      <c r="I292" s="6"/>
      <c r="J292" s="11"/>
      <c r="K292" s="6"/>
      <c r="L292" s="6"/>
      <c r="M292" s="11"/>
      <c r="N292" s="6"/>
      <c r="O292" s="6"/>
      <c r="P292" s="6"/>
      <c r="Q292" s="6"/>
      <c r="R292" s="6"/>
      <c r="S292" s="6"/>
      <c r="T292" s="6"/>
    </row>
    <row r="293" spans="1:20" ht="12.75">
      <c r="A293" s="15">
        <v>-192</v>
      </c>
      <c r="B293" s="57" t="str">
        <f>IF(Miinusring!H48="","",IF(Miinusring!H48=Miinusring!E47,Miinusring!E49,Miinusring!E47))</f>
        <v>Heiki Hansar</v>
      </c>
      <c r="C293" s="57"/>
      <c r="D293" s="57"/>
      <c r="E293" s="18"/>
      <c r="F293" s="10" t="str">
        <f>IF(Mängud!F111="","",Mängud!F111)</f>
        <v>3:1</v>
      </c>
      <c r="G293" s="13"/>
      <c r="H293" s="14"/>
      <c r="I293" s="6"/>
      <c r="J293" s="11"/>
      <c r="K293" s="6"/>
      <c r="L293" s="6"/>
      <c r="M293" s="11"/>
      <c r="N293" s="6"/>
      <c r="O293" s="6"/>
      <c r="P293" s="6"/>
      <c r="Q293" s="6"/>
      <c r="R293" s="6"/>
      <c r="S293" s="6"/>
      <c r="T293" s="6"/>
    </row>
    <row r="294" spans="1:20" ht="12.75">
      <c r="A294" s="6"/>
      <c r="B294" s="6"/>
      <c r="C294" s="6"/>
      <c r="D294" s="6"/>
      <c r="E294" s="6"/>
      <c r="F294" s="6"/>
      <c r="G294" s="6"/>
      <c r="H294" s="6"/>
      <c r="I294" s="6"/>
      <c r="J294" s="11">
        <v>282</v>
      </c>
      <c r="K294" s="59" t="str">
        <f>IF(Mängud!E183="","",Mängud!E183)</f>
        <v>Arvi Merigan</v>
      </c>
      <c r="L294" s="59"/>
      <c r="M294" s="59"/>
      <c r="N294" s="12"/>
      <c r="O294" s="6"/>
      <c r="P294" s="6"/>
      <c r="Q294" s="6"/>
      <c r="R294" s="6"/>
      <c r="S294" s="6"/>
      <c r="T294" s="6"/>
    </row>
    <row r="295" spans="1:20" ht="12.75">
      <c r="A295" s="15">
        <v>-193</v>
      </c>
      <c r="B295" s="57" t="str">
        <f>IF(Miinusring!H52="","",IF(Miinusring!H52=Miinusring!E51,Miinusring!E53,Miinusring!E51))</f>
        <v>Vahur Männa</v>
      </c>
      <c r="C295" s="57"/>
      <c r="D295" s="57"/>
      <c r="E295" s="6"/>
      <c r="F295" s="6"/>
      <c r="G295" s="6"/>
      <c r="H295" s="6"/>
      <c r="I295" s="6"/>
      <c r="J295" s="11"/>
      <c r="K295" s="9"/>
      <c r="L295" s="10" t="str">
        <f>IF(Mängud!F183="","",Mängud!F183)</f>
        <v>3:1</v>
      </c>
      <c r="M295" s="13"/>
      <c r="N295" s="14"/>
      <c r="O295" s="6"/>
      <c r="P295" s="6"/>
      <c r="Q295" s="6"/>
      <c r="R295" s="6"/>
      <c r="S295" s="6"/>
      <c r="T295" s="6"/>
    </row>
    <row r="296" spans="1:20" ht="12.75">
      <c r="A296" s="6"/>
      <c r="B296" s="6"/>
      <c r="C296" s="6"/>
      <c r="D296" s="8">
        <v>211</v>
      </c>
      <c r="E296" s="59" t="str">
        <f>IF(Mängud!E112="","",Mängud!E112)</f>
        <v>Vahur Männa</v>
      </c>
      <c r="F296" s="59"/>
      <c r="G296" s="59"/>
      <c r="H296" s="6"/>
      <c r="I296" s="6"/>
      <c r="J296" s="11"/>
      <c r="K296" s="6"/>
      <c r="L296" s="6"/>
      <c r="M296" s="15">
        <v>-307</v>
      </c>
      <c r="N296" s="57" t="str">
        <f>IF(N286="","",IF(N286=K278,K294,K278))</f>
        <v>Allar Oviir</v>
      </c>
      <c r="O296" s="57"/>
      <c r="P296" s="57"/>
      <c r="Q296" s="7" t="s">
        <v>57</v>
      </c>
      <c r="R296" s="6"/>
      <c r="S296" s="6"/>
      <c r="T296" s="6"/>
    </row>
    <row r="297" spans="1:20" ht="12.75">
      <c r="A297" s="15">
        <v>-194</v>
      </c>
      <c r="B297" s="57" t="str">
        <f>IF(Miinusring!H56="","",IF(Miinusring!H56=Miinusring!E55,Miinusring!E57,Miinusring!E55))</f>
        <v>Neverly Lukas</v>
      </c>
      <c r="C297" s="57"/>
      <c r="D297" s="57"/>
      <c r="E297" s="18"/>
      <c r="F297" s="10" t="str">
        <f>IF(Mängud!F112="","",Mängud!F112)</f>
        <v>3:0</v>
      </c>
      <c r="G297" s="8"/>
      <c r="H297" s="6"/>
      <c r="I297" s="6"/>
      <c r="J297" s="11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1:20" ht="12.75">
      <c r="A298" s="6"/>
      <c r="B298" s="6"/>
      <c r="C298" s="6"/>
      <c r="D298" s="6"/>
      <c r="E298" s="6"/>
      <c r="F298" s="6"/>
      <c r="G298" s="11">
        <v>248</v>
      </c>
      <c r="H298" s="59" t="str">
        <f>IF(Mängud!E149="","",Mängud!E149)</f>
        <v>Mati Türk</v>
      </c>
      <c r="I298" s="59"/>
      <c r="J298" s="59"/>
      <c r="K298" s="12"/>
      <c r="L298" s="6"/>
      <c r="M298" s="15">
        <v>-281</v>
      </c>
      <c r="N298" s="57" t="str">
        <f>IF(K278="","",IF(K278=H274,H282,H274))</f>
        <v>Ivar Kiik</v>
      </c>
      <c r="O298" s="57"/>
      <c r="P298" s="57"/>
      <c r="Q298" s="6"/>
      <c r="R298" s="6"/>
      <c r="S298" s="6"/>
      <c r="T298" s="6"/>
    </row>
    <row r="299" spans="1:20" ht="12.75">
      <c r="A299" s="15">
        <v>-195</v>
      </c>
      <c r="B299" s="57" t="str">
        <f>IF(Miinusring!H60="","",IF(Miinusring!H60=Miinusring!E59,Miinusring!E61,Miinusring!E59))</f>
        <v>Jako Lill</v>
      </c>
      <c r="C299" s="57"/>
      <c r="D299" s="57"/>
      <c r="E299" s="6"/>
      <c r="F299" s="6"/>
      <c r="G299" s="11"/>
      <c r="H299" s="9"/>
      <c r="I299" s="10" t="str">
        <f>IF(Mängud!F149="","",Mängud!F149)</f>
        <v>3:0</v>
      </c>
      <c r="J299" s="13"/>
      <c r="K299" s="14"/>
      <c r="L299" s="6"/>
      <c r="M299" s="6"/>
      <c r="N299" s="6"/>
      <c r="O299" s="6"/>
      <c r="P299" s="8">
        <v>306</v>
      </c>
      <c r="Q299" s="59" t="str">
        <f>IF(Mängud!E207="","",Mängud!E207)</f>
        <v>Mati Türk</v>
      </c>
      <c r="R299" s="59"/>
      <c r="S299" s="59"/>
      <c r="T299" s="7" t="s">
        <v>58</v>
      </c>
    </row>
    <row r="300" spans="1:20" ht="12.75">
      <c r="A300" s="6"/>
      <c r="B300" s="6"/>
      <c r="C300" s="6"/>
      <c r="D300" s="8">
        <v>212</v>
      </c>
      <c r="E300" s="59" t="str">
        <f>IF(Mängud!E113="","",Mängud!E113)</f>
        <v>Mati Türk</v>
      </c>
      <c r="F300" s="59"/>
      <c r="G300" s="59"/>
      <c r="H300" s="12"/>
      <c r="I300" s="6"/>
      <c r="J300" s="6"/>
      <c r="K300" s="6"/>
      <c r="L300" s="6"/>
      <c r="M300" s="15">
        <v>-282</v>
      </c>
      <c r="N300" s="60" t="str">
        <f>IF(K294="","",IF(K294=H290,H298,H290))</f>
        <v>Mati Türk</v>
      </c>
      <c r="O300" s="60"/>
      <c r="P300" s="60"/>
      <c r="Q300" s="9"/>
      <c r="R300" s="10" t="str">
        <f>IF(Mängud!F207="","",Mängud!F207)</f>
        <v>3:0</v>
      </c>
      <c r="S300" s="6"/>
      <c r="T300" s="6"/>
    </row>
    <row r="301" spans="1:20" ht="12.75">
      <c r="A301" s="15">
        <v>-196</v>
      </c>
      <c r="B301" s="60" t="str">
        <f>IF(Miinusring!H64="","",IF(Miinusring!H64=Miinusring!E63,Miinusring!E65,Miinusring!E63))</f>
        <v>Mati Türk</v>
      </c>
      <c r="C301" s="60"/>
      <c r="D301" s="60"/>
      <c r="E301" s="18"/>
      <c r="F301" s="10" t="str">
        <f>IF(Mängud!F113="","",Mängud!F113)</f>
        <v>3:0</v>
      </c>
      <c r="G301" s="13"/>
      <c r="H301" s="14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1:20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15">
        <v>-306</v>
      </c>
      <c r="Q302" s="57" t="str">
        <f>IF(Q299="","",IF(Q299=N298,N300,N298))</f>
        <v>Ivar Kiik</v>
      </c>
      <c r="R302" s="57"/>
      <c r="S302" s="57"/>
      <c r="T302" s="7" t="s">
        <v>59</v>
      </c>
    </row>
    <row r="303" spans="1:20" ht="12.75">
      <c r="A303" s="15">
        <v>-245</v>
      </c>
      <c r="B303" s="57" t="str">
        <f>IF(H274="","",IF(H274=E272,E276,E272))</f>
        <v>Anatoli Zapunov</v>
      </c>
      <c r="C303" s="57"/>
      <c r="D303" s="57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1:20" ht="12.75">
      <c r="A304" s="6"/>
      <c r="B304" s="6"/>
      <c r="C304" s="6"/>
      <c r="D304" s="8">
        <v>279</v>
      </c>
      <c r="E304" s="59" t="str">
        <f>IF(Mängud!E180="","",Mängud!E180)</f>
        <v>Raivo Roots</v>
      </c>
      <c r="F304" s="59"/>
      <c r="G304" s="59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1:20" ht="12.75">
      <c r="A305" s="15">
        <v>-246</v>
      </c>
      <c r="B305" s="60" t="str">
        <f>IF(H282="","",IF(H282=E280,E284,E280))</f>
        <v>Raivo Roots</v>
      </c>
      <c r="C305" s="60"/>
      <c r="D305" s="60"/>
      <c r="E305" s="9"/>
      <c r="F305" s="10" t="str">
        <f>IF(Mängud!F180="","",Mängud!F180)</f>
        <v>3:1</v>
      </c>
      <c r="G305" s="8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1:12" ht="12.75">
      <c r="A306" s="6"/>
      <c r="B306" s="6"/>
      <c r="C306" s="6"/>
      <c r="D306" s="6"/>
      <c r="E306" s="6"/>
      <c r="F306" s="6"/>
      <c r="G306" s="11">
        <v>305</v>
      </c>
      <c r="H306" s="59" t="str">
        <f>IF(Mängud!E206="","",Mängud!E206)</f>
        <v>Heiki Hansar</v>
      </c>
      <c r="I306" s="59"/>
      <c r="J306" s="59"/>
      <c r="K306" s="7" t="s">
        <v>60</v>
      </c>
      <c r="L306" s="6"/>
    </row>
    <row r="307" spans="1:12" ht="12.75">
      <c r="A307" s="15">
        <v>-247</v>
      </c>
      <c r="B307" s="57" t="str">
        <f>IF(H290="","",IF(H290=E288,E292,E288))</f>
        <v>Heiki Hansar</v>
      </c>
      <c r="C307" s="57"/>
      <c r="D307" s="57"/>
      <c r="E307" s="6"/>
      <c r="F307" s="6"/>
      <c r="G307" s="11"/>
      <c r="H307" s="9"/>
      <c r="I307" s="10" t="str">
        <f>IF(Mängud!F206="","",Mängud!F206)</f>
        <v>3:0</v>
      </c>
      <c r="J307" s="6"/>
      <c r="K307" s="6"/>
      <c r="L307" s="6"/>
    </row>
    <row r="308" spans="1:12" ht="12.75">
      <c r="A308" s="6"/>
      <c r="B308" s="6"/>
      <c r="C308" s="6"/>
      <c r="D308" s="8">
        <v>280</v>
      </c>
      <c r="E308" s="59" t="str">
        <f>IF(Mängud!E181="","",Mängud!E181)</f>
        <v>Heiki Hansar</v>
      </c>
      <c r="F308" s="59"/>
      <c r="G308" s="59"/>
      <c r="H308" s="12"/>
      <c r="I308" s="6"/>
      <c r="J308" s="6"/>
      <c r="K308" s="6"/>
      <c r="L308" s="6"/>
    </row>
    <row r="309" spans="1:12" ht="12.75">
      <c r="A309" s="15">
        <v>-248</v>
      </c>
      <c r="B309" s="60" t="str">
        <f>IF(H298="","",IF(H298=E296,E300,E296))</f>
        <v>Vahur Männa</v>
      </c>
      <c r="C309" s="60"/>
      <c r="D309" s="60"/>
      <c r="E309" s="9"/>
      <c r="F309" s="10" t="str">
        <f>IF(Mängud!F181="","",Mängud!F181)</f>
        <v>3:2</v>
      </c>
      <c r="G309" s="13"/>
      <c r="H309" s="14"/>
      <c r="I309" s="6"/>
      <c r="J309" s="6"/>
      <c r="K309" s="6"/>
      <c r="L309" s="6"/>
    </row>
    <row r="310" spans="1:12" ht="12.75">
      <c r="A310" s="6"/>
      <c r="B310" s="6"/>
      <c r="C310" s="6"/>
      <c r="D310" s="6"/>
      <c r="E310" s="6"/>
      <c r="F310" s="6"/>
      <c r="G310" s="15">
        <v>-305</v>
      </c>
      <c r="H310" s="57" t="str">
        <f>IF(H306="","",IF(H306=E304,E308,E304))</f>
        <v>Raivo Roots</v>
      </c>
      <c r="I310" s="57"/>
      <c r="J310" s="57"/>
      <c r="K310" s="7" t="s">
        <v>62</v>
      </c>
      <c r="L310" s="6"/>
    </row>
    <row r="311" spans="1:20" ht="12.75">
      <c r="A311" s="15">
        <v>-205</v>
      </c>
      <c r="B311" s="57" t="str">
        <f>IF(E272="","",IF(E272=B271,B273,B271))</f>
        <v>Aili Kuldkepp</v>
      </c>
      <c r="C311" s="57"/>
      <c r="D311" s="57"/>
      <c r="E311" s="6"/>
      <c r="F311" s="6"/>
      <c r="G311" s="6"/>
      <c r="H311" s="6"/>
      <c r="I311" s="6"/>
      <c r="J311" s="6"/>
      <c r="K311" s="6"/>
      <c r="L311" s="6"/>
      <c r="M311" s="15">
        <v>-279</v>
      </c>
      <c r="N311" s="57" t="str">
        <f>IF(E304="","",IF(E304=B303,B305,B303))</f>
        <v>Anatoli Zapunov</v>
      </c>
      <c r="O311" s="57"/>
      <c r="P311" s="57"/>
      <c r="Q311" s="6"/>
      <c r="R311" s="6"/>
      <c r="S311" s="6"/>
      <c r="T311" s="6"/>
    </row>
    <row r="312" spans="1:20" ht="12.75">
      <c r="A312" s="6"/>
      <c r="B312" s="6"/>
      <c r="C312" s="6"/>
      <c r="D312" s="8">
        <v>241</v>
      </c>
      <c r="E312" s="59" t="str">
        <f>IF(Mängud!E142="","",Mängud!E142)</f>
        <v>Aili Kuldkepp</v>
      </c>
      <c r="F312" s="59"/>
      <c r="G312" s="59"/>
      <c r="H312" s="6"/>
      <c r="I312" s="6"/>
      <c r="J312" s="6"/>
      <c r="K312" s="6"/>
      <c r="L312" s="6"/>
      <c r="M312" s="6"/>
      <c r="N312" s="6"/>
      <c r="O312" s="6"/>
      <c r="P312" s="8">
        <v>304</v>
      </c>
      <c r="Q312" s="59" t="str">
        <f>IF(Mängud!E205="","",Mängud!E205)</f>
        <v>Vahur Männa</v>
      </c>
      <c r="R312" s="59"/>
      <c r="S312" s="59"/>
      <c r="T312" s="7" t="s">
        <v>61</v>
      </c>
    </row>
    <row r="313" spans="1:20" ht="12.75">
      <c r="A313" s="15">
        <v>-206</v>
      </c>
      <c r="B313" s="60" t="str">
        <f>IF(E276="","",IF(E276=B275,B277,B275))</f>
        <v>Urmas Vender</v>
      </c>
      <c r="C313" s="60"/>
      <c r="D313" s="60"/>
      <c r="E313" s="9"/>
      <c r="F313" s="10" t="str">
        <f>IF(Mängud!F142="","",Mängud!F142)</f>
        <v>3:1</v>
      </c>
      <c r="G313" s="8"/>
      <c r="H313" s="6"/>
      <c r="I313" s="6"/>
      <c r="J313" s="6"/>
      <c r="K313" s="6"/>
      <c r="L313" s="6"/>
      <c r="M313" s="15">
        <v>-280</v>
      </c>
      <c r="N313" s="60" t="str">
        <f>IF(E308="","",IF(E308=B307,B309,B307))</f>
        <v>Vahur Männa</v>
      </c>
      <c r="O313" s="60"/>
      <c r="P313" s="60"/>
      <c r="Q313" s="9"/>
      <c r="R313" s="10" t="str">
        <f>IF(Mängud!F205="","",Mängud!F205)</f>
        <v>3:2</v>
      </c>
      <c r="S313" s="6"/>
      <c r="T313" s="6"/>
    </row>
    <row r="314" spans="1:20" ht="12.75">
      <c r="A314" s="6"/>
      <c r="B314" s="6"/>
      <c r="C314" s="6"/>
      <c r="D314" s="6"/>
      <c r="E314" s="6"/>
      <c r="F314" s="6"/>
      <c r="G314" s="11">
        <v>277</v>
      </c>
      <c r="H314" s="59" t="str">
        <f>IF(Mängud!E178="","",Mängud!E178)</f>
        <v>Jaanika Torokvei</v>
      </c>
      <c r="I314" s="59"/>
      <c r="J314" s="59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1:20" ht="12.75">
      <c r="A315" s="15">
        <v>-207</v>
      </c>
      <c r="B315" s="57" t="str">
        <f>IF(E280="","",IF(E280=B279,B281,B279))</f>
        <v>Jaanika Torokvei</v>
      </c>
      <c r="C315" s="57"/>
      <c r="D315" s="57"/>
      <c r="E315" s="6"/>
      <c r="F315" s="6"/>
      <c r="G315" s="11"/>
      <c r="H315" s="9"/>
      <c r="I315" s="10" t="str">
        <f>IF(Mängud!F178="","",Mängud!F178)</f>
        <v>3:2</v>
      </c>
      <c r="J315" s="8"/>
      <c r="K315" s="6"/>
      <c r="L315" s="6"/>
      <c r="M315" s="6"/>
      <c r="N315" s="6"/>
      <c r="O315" s="6"/>
      <c r="P315" s="15">
        <v>-304</v>
      </c>
      <c r="Q315" s="57" t="str">
        <f>IF(Q312="","",IF(Q312=N311,N313,N311))</f>
        <v>Anatoli Zapunov</v>
      </c>
      <c r="R315" s="57"/>
      <c r="S315" s="57"/>
      <c r="T315" s="7" t="s">
        <v>63</v>
      </c>
    </row>
    <row r="316" spans="1:20" ht="12.75">
      <c r="A316" s="6"/>
      <c r="B316" s="6"/>
      <c r="C316" s="6"/>
      <c r="D316" s="8">
        <v>242</v>
      </c>
      <c r="E316" s="59" t="str">
        <f>IF(Mängud!E143="","",Mängud!E143)</f>
        <v>Jaanika Torokvei</v>
      </c>
      <c r="F316" s="59"/>
      <c r="G316" s="59"/>
      <c r="H316" s="12"/>
      <c r="I316" s="6"/>
      <c r="J316" s="11"/>
      <c r="K316" s="6"/>
      <c r="L316" s="6"/>
      <c r="M316" s="6"/>
      <c r="N316" s="14"/>
      <c r="O316" s="14"/>
      <c r="P316" s="14"/>
      <c r="Q316" s="14"/>
      <c r="R316" s="14"/>
      <c r="S316" s="14"/>
      <c r="T316" s="14"/>
    </row>
    <row r="317" spans="1:20" ht="12.75">
      <c r="A317" s="15">
        <v>-208</v>
      </c>
      <c r="B317" s="60" t="str">
        <f>IF(E284="","",IF(E284=B283,B285,B283))</f>
        <v>Larissa Lill</v>
      </c>
      <c r="C317" s="60"/>
      <c r="D317" s="60"/>
      <c r="E317" s="9"/>
      <c r="F317" s="10" t="str">
        <f>IF(Mängud!F143="","",Mängud!F143)</f>
        <v>3:0</v>
      </c>
      <c r="G317" s="13"/>
      <c r="H317" s="14"/>
      <c r="I317" s="6"/>
      <c r="J317" s="11"/>
      <c r="K317" s="6"/>
      <c r="L317" s="6"/>
      <c r="M317" s="6"/>
      <c r="N317" s="14"/>
      <c r="O317" s="14"/>
      <c r="P317" s="14"/>
      <c r="Q317" s="14"/>
      <c r="R317" s="14"/>
      <c r="S317" s="14"/>
      <c r="T317" s="14"/>
    </row>
    <row r="318" spans="1:20" ht="12.75">
      <c r="A318" s="6"/>
      <c r="B318" s="6"/>
      <c r="C318" s="6"/>
      <c r="D318" s="6"/>
      <c r="E318" s="6"/>
      <c r="F318" s="6"/>
      <c r="G318" s="6"/>
      <c r="H318" s="14"/>
      <c r="I318" s="14"/>
      <c r="J318" s="11">
        <v>301</v>
      </c>
      <c r="K318" s="59" t="str">
        <f>IF(Mängud!E202="","",Mängud!E202)</f>
        <v>Jaanika Torokvei</v>
      </c>
      <c r="L318" s="59"/>
      <c r="M318" s="59"/>
      <c r="N318" s="22" t="s">
        <v>64</v>
      </c>
      <c r="O318" s="14"/>
      <c r="P318" s="14"/>
      <c r="Q318" s="14"/>
      <c r="R318" s="14"/>
      <c r="S318" s="14"/>
      <c r="T318" s="14"/>
    </row>
    <row r="319" spans="1:20" ht="12.75">
      <c r="A319" s="15">
        <v>-209</v>
      </c>
      <c r="B319" s="57" t="str">
        <f>IF(E288="","",IF(E288=B287,B289,B287))</f>
        <v>Taivo Koitla</v>
      </c>
      <c r="C319" s="57"/>
      <c r="D319" s="57"/>
      <c r="E319" s="6"/>
      <c r="F319" s="6"/>
      <c r="G319" s="6"/>
      <c r="H319" s="6"/>
      <c r="I319" s="6"/>
      <c r="J319" s="11"/>
      <c r="K319" s="9"/>
      <c r="L319" s="10" t="str">
        <f>IF(Mängud!F202="","",Mängud!F202)</f>
        <v>3:0</v>
      </c>
      <c r="M319" s="6"/>
      <c r="N319" s="6"/>
      <c r="O319" s="6"/>
      <c r="P319" s="6"/>
      <c r="Q319" s="6"/>
      <c r="R319" s="6"/>
      <c r="S319" s="6"/>
      <c r="T319" s="6"/>
    </row>
    <row r="320" spans="1:12" ht="12.75">
      <c r="A320" s="6"/>
      <c r="B320" s="6"/>
      <c r="C320" s="6"/>
      <c r="D320" s="8">
        <v>243</v>
      </c>
      <c r="E320" s="59" t="str">
        <f>IF(Mängud!E144="","",Mängud!E144)</f>
        <v>Anneli Mälksoo</v>
      </c>
      <c r="F320" s="59"/>
      <c r="G320" s="59"/>
      <c r="H320" s="6"/>
      <c r="I320" s="6"/>
      <c r="J320" s="11"/>
      <c r="K320" s="6"/>
      <c r="L320" s="6"/>
    </row>
    <row r="321" spans="1:12" ht="12.75">
      <c r="A321" s="15">
        <v>-210</v>
      </c>
      <c r="B321" s="60" t="str">
        <f>IF(E292="","",IF(E292=B291,B293,B291))</f>
        <v>Anneli Mälksoo</v>
      </c>
      <c r="C321" s="60"/>
      <c r="D321" s="60"/>
      <c r="E321" s="9"/>
      <c r="F321" s="10" t="str">
        <f>IF(Mängud!F144="","",Mängud!F144)</f>
        <v>3:0</v>
      </c>
      <c r="G321" s="8"/>
      <c r="H321" s="6"/>
      <c r="I321" s="6"/>
      <c r="J321" s="11"/>
      <c r="K321" s="6"/>
      <c r="L321" s="6"/>
    </row>
    <row r="322" spans="1:12" ht="12.75">
      <c r="A322" s="6"/>
      <c r="B322" s="6"/>
      <c r="C322" s="6"/>
      <c r="D322" s="6"/>
      <c r="E322" s="6"/>
      <c r="F322" s="6"/>
      <c r="G322" s="11">
        <v>278</v>
      </c>
      <c r="H322" s="59" t="str">
        <f>IF(Mängud!E179="","",Mängud!E179)</f>
        <v>Anneli Mälksoo</v>
      </c>
      <c r="I322" s="59"/>
      <c r="J322" s="59"/>
      <c r="K322" s="12"/>
      <c r="L322" s="6"/>
    </row>
    <row r="323" spans="1:20" ht="12.75">
      <c r="A323" s="15">
        <v>-211</v>
      </c>
      <c r="B323" s="57" t="str">
        <f>IF(E296="","",IF(E296=B295,B297,B295))</f>
        <v>Neverly Lukas</v>
      </c>
      <c r="C323" s="57"/>
      <c r="D323" s="57"/>
      <c r="E323" s="6"/>
      <c r="F323" s="6"/>
      <c r="G323" s="11"/>
      <c r="H323" s="9"/>
      <c r="I323" s="10" t="str">
        <f>IF(Mängud!F179="","",Mängud!F179)</f>
        <v>3:2</v>
      </c>
      <c r="J323" s="13"/>
      <c r="K323" s="14"/>
      <c r="L323" s="6"/>
      <c r="M323" s="6"/>
      <c r="N323" s="6"/>
      <c r="O323" s="6"/>
      <c r="P323" s="6"/>
      <c r="Q323" s="6"/>
      <c r="R323" s="6"/>
      <c r="S323" s="6"/>
      <c r="T323" s="6"/>
    </row>
    <row r="324" spans="1:15" ht="12.75">
      <c r="A324" s="6"/>
      <c r="B324" s="6"/>
      <c r="C324" s="6"/>
      <c r="D324" s="8">
        <v>244</v>
      </c>
      <c r="E324" s="59" t="str">
        <f>IF(Mängud!E145="","",Mängud!E145)</f>
        <v>Neverly Lukas</v>
      </c>
      <c r="F324" s="59"/>
      <c r="G324" s="59"/>
      <c r="H324" s="12"/>
      <c r="I324" s="6"/>
      <c r="J324" s="15">
        <v>-301</v>
      </c>
      <c r="K324" s="57" t="str">
        <f>IF(K318="","",IF(K318=H314,H322,H314))</f>
        <v>Anneli Mälksoo</v>
      </c>
      <c r="L324" s="57"/>
      <c r="M324" s="57"/>
      <c r="N324" s="7" t="s">
        <v>66</v>
      </c>
      <c r="O324" s="6"/>
    </row>
    <row r="325" spans="1:20" ht="12.75">
      <c r="A325" s="15">
        <v>-212</v>
      </c>
      <c r="B325" s="60" t="str">
        <f>IF(E300="","",IF(E300=B299,B301,B299))</f>
        <v>Jako Lill</v>
      </c>
      <c r="C325" s="60"/>
      <c r="D325" s="60"/>
      <c r="E325" s="9"/>
      <c r="F325" s="10" t="str">
        <f>IF(Mängud!F145="","",Mängud!F145)</f>
        <v>3:0</v>
      </c>
      <c r="G325" s="13"/>
      <c r="H325" s="14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1:20" ht="12.75">
      <c r="A326" s="6"/>
      <c r="B326" s="14"/>
      <c r="C326" s="14"/>
      <c r="D326" s="14"/>
      <c r="E326" s="6"/>
      <c r="F326" s="6"/>
      <c r="G326" s="6"/>
      <c r="H326" s="6"/>
      <c r="I326" s="6"/>
      <c r="J326" s="6"/>
      <c r="K326" s="6"/>
      <c r="L326" s="6"/>
      <c r="M326" s="15">
        <v>-277</v>
      </c>
      <c r="N326" s="57" t="str">
        <f>IF(H314="","",IF(H314=E312,E316,E312))</f>
        <v>Aili Kuldkepp</v>
      </c>
      <c r="O326" s="57"/>
      <c r="P326" s="57"/>
      <c r="Q326" s="6"/>
      <c r="R326" s="6"/>
      <c r="S326" s="6"/>
      <c r="T326" s="6"/>
    </row>
    <row r="327" spans="1:20" ht="12.75">
      <c r="A327" s="15">
        <v>-241</v>
      </c>
      <c r="B327" s="57" t="str">
        <f>IF(E312="","",IF(E312=B311,B313,B311))</f>
        <v>Urmas Vender</v>
      </c>
      <c r="C327" s="57"/>
      <c r="D327" s="57"/>
      <c r="E327" s="14"/>
      <c r="F327" s="14"/>
      <c r="G327" s="14"/>
      <c r="H327" s="6"/>
      <c r="I327" s="6"/>
      <c r="J327" s="6"/>
      <c r="K327" s="6"/>
      <c r="L327" s="6"/>
      <c r="M327" s="6"/>
      <c r="N327" s="6"/>
      <c r="O327" s="6"/>
      <c r="P327" s="8">
        <v>300</v>
      </c>
      <c r="Q327" s="59" t="str">
        <f>IF(Mängud!E201="","",Mängud!E201)</f>
        <v>Neverly Lukas</v>
      </c>
      <c r="R327" s="59"/>
      <c r="S327" s="59"/>
      <c r="T327" s="7" t="s">
        <v>65</v>
      </c>
    </row>
    <row r="328" spans="1:20" ht="12.75">
      <c r="A328" s="6"/>
      <c r="B328" s="13"/>
      <c r="C328" s="13"/>
      <c r="D328" s="8">
        <v>275</v>
      </c>
      <c r="E328" s="59" t="str">
        <f>IF(Mängud!E176="","",Mängud!E176)</f>
        <v>Urmas Vender</v>
      </c>
      <c r="F328" s="59"/>
      <c r="G328" s="59"/>
      <c r="H328" s="14"/>
      <c r="I328" s="14"/>
      <c r="J328" s="14"/>
      <c r="K328" s="14"/>
      <c r="L328" s="14"/>
      <c r="M328" s="15">
        <v>-278</v>
      </c>
      <c r="N328" s="60" t="str">
        <f>IF(H322="","",IF(H322=E320,E324,E320))</f>
        <v>Neverly Lukas</v>
      </c>
      <c r="O328" s="60"/>
      <c r="P328" s="60"/>
      <c r="Q328" s="9"/>
      <c r="R328" s="10" t="str">
        <f>IF(Mängud!F201="","",Mängud!F201)</f>
        <v>3:1</v>
      </c>
      <c r="S328" s="6"/>
      <c r="T328" s="6"/>
    </row>
    <row r="329" spans="1:15" ht="12.75">
      <c r="A329" s="15">
        <v>-242</v>
      </c>
      <c r="B329" s="60" t="str">
        <f>IF(E316="","",IF(E316=B315,B317,B315))</f>
        <v>Larissa Lill</v>
      </c>
      <c r="C329" s="60"/>
      <c r="D329" s="60"/>
      <c r="E329" s="20"/>
      <c r="F329" s="21" t="str">
        <f>IF(Mängud!F176="","",Mängud!F176)</f>
        <v>3:0</v>
      </c>
      <c r="G329" s="8"/>
      <c r="H329" s="14"/>
      <c r="I329" s="14"/>
      <c r="J329" s="14"/>
      <c r="K329" s="14"/>
      <c r="L329" s="14"/>
      <c r="M329" s="14"/>
      <c r="N329" s="6"/>
      <c r="O329" s="6"/>
    </row>
    <row r="330" spans="1:20" ht="12.75">
      <c r="A330" s="6"/>
      <c r="B330" s="14"/>
      <c r="C330" s="14"/>
      <c r="D330" s="14"/>
      <c r="E330" s="14"/>
      <c r="F330" s="14"/>
      <c r="G330" s="11">
        <v>299</v>
      </c>
      <c r="H330" s="59" t="str">
        <f>IF(Mängud!E200="","",Mängud!E200)</f>
        <v>Urmas Vender</v>
      </c>
      <c r="I330" s="59"/>
      <c r="J330" s="59"/>
      <c r="K330" s="22" t="s">
        <v>68</v>
      </c>
      <c r="L330" s="14"/>
      <c r="P330" s="15">
        <v>-300</v>
      </c>
      <c r="Q330" s="57" t="str">
        <f>IF(Q327="","",IF(Q327=N326,N328,N326))</f>
        <v>Aili Kuldkepp</v>
      </c>
      <c r="R330" s="57"/>
      <c r="S330" s="57"/>
      <c r="T330" s="7" t="s">
        <v>67</v>
      </c>
    </row>
    <row r="331" spans="1:12" ht="12.75">
      <c r="A331" s="15">
        <v>-243</v>
      </c>
      <c r="B331" s="57" t="str">
        <f>IF(E320="","",IF(E320=B319,B321,B319))</f>
        <v>Taivo Koitla</v>
      </c>
      <c r="C331" s="57"/>
      <c r="D331" s="57"/>
      <c r="E331" s="14"/>
      <c r="F331" s="14"/>
      <c r="G331" s="11"/>
      <c r="H331" s="20"/>
      <c r="I331" s="21" t="str">
        <f>IF(Mängud!F200="","",Mängud!F200)</f>
        <v>3:0</v>
      </c>
      <c r="J331" s="14"/>
      <c r="K331" s="14"/>
      <c r="L331" s="14"/>
    </row>
    <row r="332" spans="1:12" ht="12.75">
      <c r="A332" s="6"/>
      <c r="B332" s="6"/>
      <c r="C332" s="6"/>
      <c r="D332" s="8">
        <v>276</v>
      </c>
      <c r="E332" s="59" t="str">
        <f>IF(Mängud!E177="","",Mängud!E177)</f>
        <v>Taivo Koitla</v>
      </c>
      <c r="F332" s="59"/>
      <c r="G332" s="59"/>
      <c r="H332" s="12"/>
      <c r="I332" s="14"/>
      <c r="J332" s="14"/>
      <c r="K332" s="14"/>
      <c r="L332" s="14"/>
    </row>
    <row r="333" spans="1:20" ht="12.75">
      <c r="A333" s="15">
        <v>-244</v>
      </c>
      <c r="B333" s="60" t="str">
        <f>IF(E324="","",IF(E324=B323,B325,B323))</f>
        <v>Jako Lill</v>
      </c>
      <c r="C333" s="60"/>
      <c r="D333" s="60"/>
      <c r="E333" s="20"/>
      <c r="F333" s="21" t="str">
        <f>IF(Mängud!F177="","",Mängud!F177)</f>
        <v>3:0</v>
      </c>
      <c r="G333" s="13"/>
      <c r="H333" s="57" t="str">
        <f>IF(H330="","",IF(H330=E328,E332,E328))</f>
        <v>Taivo Koitla</v>
      </c>
      <c r="I333" s="57"/>
      <c r="J333" s="57"/>
      <c r="K333" s="22" t="s">
        <v>70</v>
      </c>
      <c r="L333" s="14"/>
      <c r="M333" s="23">
        <v>-275</v>
      </c>
      <c r="N333" s="57" t="str">
        <f>IF(E328="","",IF(E328=B327,B329,B327))</f>
        <v>Larissa Lill</v>
      </c>
      <c r="O333" s="57"/>
      <c r="P333" s="57"/>
      <c r="Q333" s="6"/>
      <c r="R333" s="6"/>
      <c r="S333" s="6"/>
      <c r="T333" s="6"/>
    </row>
    <row r="334" spans="1:20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14"/>
      <c r="N334" s="6"/>
      <c r="O334" s="6"/>
      <c r="P334" s="8">
        <v>298</v>
      </c>
      <c r="Q334" s="59" t="str">
        <f>IF(Mängud!E199="","",Mängud!E199)</f>
        <v>Larissa Lill</v>
      </c>
      <c r="R334" s="57"/>
      <c r="S334" s="57"/>
      <c r="T334" s="7" t="s">
        <v>69</v>
      </c>
    </row>
    <row r="335" spans="1:20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23">
        <v>-276</v>
      </c>
      <c r="N335" s="57" t="str">
        <f>IF(E332="","",IF(E332=B331,B333,B331))</f>
        <v>Jako Lill</v>
      </c>
      <c r="O335" s="57"/>
      <c r="P335" s="60"/>
      <c r="Q335" s="9"/>
      <c r="R335" s="10" t="str">
        <f>IF(Mängud!F199="","",Mängud!F199)</f>
        <v>3:2</v>
      </c>
      <c r="S335" s="6"/>
      <c r="T335" s="6"/>
    </row>
    <row r="336" spans="1:15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14"/>
      <c r="N336" s="6"/>
      <c r="O336" s="6"/>
    </row>
    <row r="337" spans="1:20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14"/>
      <c r="N337" s="6"/>
      <c r="O337" s="6"/>
      <c r="P337" s="15">
        <v>-298</v>
      </c>
      <c r="Q337" s="57" t="str">
        <f>IF(Q334="","",IF(Q334=N333,N335,N333))</f>
        <v>Jako Lill</v>
      </c>
      <c r="R337" s="57"/>
      <c r="S337" s="57"/>
      <c r="T337" s="7" t="s">
        <v>71</v>
      </c>
    </row>
    <row r="338" spans="1:20" ht="12.75">
      <c r="A338" s="62" t="s">
        <v>72</v>
      </c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</row>
    <row r="339" spans="1:20" ht="12.75">
      <c r="A339" s="7">
        <v>-149</v>
      </c>
      <c r="B339" s="57" t="str">
        <f>IF(Miinusring!E5="","",IF(Miinusring!E5=Miinusring!B4,Miinusring!B6,Miinusring!B4))</f>
        <v>Bye Bye</v>
      </c>
      <c r="C339" s="57"/>
      <c r="D339" s="57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1:20" ht="12.75">
      <c r="A340" s="6"/>
      <c r="B340" s="6"/>
      <c r="C340" s="6"/>
      <c r="D340" s="8">
        <v>173</v>
      </c>
      <c r="E340" s="59" t="str">
        <f>IF(Mängud!E74="","",Mängud!E74)</f>
        <v>Toivo Sepp</v>
      </c>
      <c r="F340" s="59"/>
      <c r="G340" s="59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1:20" ht="12.75">
      <c r="A341" s="7">
        <v>-150</v>
      </c>
      <c r="B341" s="57" t="str">
        <f>IF(Miinusring!E9="","",IF(Miinusring!E9=Miinusring!B8,Miinusring!B10,Miinusring!B8))</f>
        <v>Toivo Sepp</v>
      </c>
      <c r="C341" s="57"/>
      <c r="D341" s="57"/>
      <c r="E341" s="18"/>
      <c r="F341" s="10" t="str">
        <f>IF(Mängud!F74="","",Mängud!F74)</f>
        <v>w.o.</v>
      </c>
      <c r="G341" s="8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1:20" ht="12.75">
      <c r="A342" s="6"/>
      <c r="B342" s="6"/>
      <c r="C342" s="6"/>
      <c r="D342" s="6"/>
      <c r="E342" s="6"/>
      <c r="F342" s="6"/>
      <c r="G342" s="11">
        <v>201</v>
      </c>
      <c r="H342" s="59" t="str">
        <f>IF(Mängud!E102="","",Mängud!E102)</f>
        <v>Toivo Sepp</v>
      </c>
      <c r="I342" s="59"/>
      <c r="J342" s="59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1:20" ht="12.75">
      <c r="A343" s="7">
        <v>-151</v>
      </c>
      <c r="B343" s="57" t="str">
        <f>IF(Miinusring!E13="","",IF(Miinusring!E13=Miinusring!B12,Miinusring!B14,Miinusring!B12))</f>
        <v>Bye Bye</v>
      </c>
      <c r="C343" s="57"/>
      <c r="D343" s="57"/>
      <c r="E343" s="6"/>
      <c r="F343" s="6"/>
      <c r="G343" s="11"/>
      <c r="H343" s="9"/>
      <c r="I343" s="10" t="str">
        <f>IF(Mängud!F102="","",Mängud!F102)</f>
        <v>w.o.</v>
      </c>
      <c r="J343" s="8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1:20" ht="12.75">
      <c r="A344" s="6"/>
      <c r="B344" s="6"/>
      <c r="C344" s="6"/>
      <c r="D344" s="8">
        <v>174</v>
      </c>
      <c r="E344" s="59" t="str">
        <f>IF(Mängud!E75="","",Mängud!E75)</f>
        <v>Bye Bye</v>
      </c>
      <c r="F344" s="59"/>
      <c r="G344" s="59"/>
      <c r="H344" s="12"/>
      <c r="I344" s="6"/>
      <c r="J344" s="11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1:20" ht="12.75">
      <c r="A345" s="7">
        <v>-152</v>
      </c>
      <c r="B345" s="57" t="str">
        <f>IF(Miinusring!E17="","",IF(Miinusring!E17=Miinusring!B16,Miinusring!B18,Miinusring!B16))</f>
        <v>Bye Bye</v>
      </c>
      <c r="C345" s="57"/>
      <c r="D345" s="57"/>
      <c r="E345" s="18"/>
      <c r="F345" s="10" t="str">
        <f>IF(Mängud!F75="","",Mängud!F75)</f>
        <v>w.o.</v>
      </c>
      <c r="G345" s="13"/>
      <c r="H345" s="14"/>
      <c r="I345" s="6"/>
      <c r="J345" s="11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1:20" ht="12.75">
      <c r="A346" s="6"/>
      <c r="B346" s="6"/>
      <c r="C346" s="6"/>
      <c r="D346" s="6"/>
      <c r="E346" s="6"/>
      <c r="F346" s="6"/>
      <c r="G346" s="6"/>
      <c r="H346" s="6"/>
      <c r="I346" s="6"/>
      <c r="J346" s="11">
        <v>231</v>
      </c>
      <c r="K346" s="59" t="str">
        <f>IF(Mängud!E132="","",Mängud!E132)</f>
        <v>Toivo Sepp</v>
      </c>
      <c r="L346" s="59"/>
      <c r="M346" s="59"/>
      <c r="N346" s="6"/>
      <c r="O346" s="6"/>
      <c r="P346" s="6"/>
      <c r="Q346" s="6"/>
      <c r="R346" s="6"/>
      <c r="S346" s="6"/>
      <c r="T346" s="6"/>
    </row>
    <row r="347" spans="1:20" ht="12.75">
      <c r="A347" s="7">
        <v>-153</v>
      </c>
      <c r="B347" s="57" t="str">
        <f>IF(Miinusring!E21="","",IF(Miinusring!E21=Miinusring!B20,Miinusring!B22,Miinusring!B20))</f>
        <v>Bye Bye</v>
      </c>
      <c r="C347" s="57"/>
      <c r="D347" s="57"/>
      <c r="E347" s="6"/>
      <c r="F347" s="6"/>
      <c r="G347" s="6"/>
      <c r="H347" s="6"/>
      <c r="I347" s="6"/>
      <c r="J347" s="11"/>
      <c r="K347" s="9"/>
      <c r="L347" s="10" t="str">
        <f>IF(Mängud!F132="","",Mängud!F132)</f>
        <v>w.o.</v>
      </c>
      <c r="M347" s="8"/>
      <c r="N347" s="6"/>
      <c r="O347" s="6"/>
      <c r="P347" s="6"/>
      <c r="Q347" s="6"/>
      <c r="R347" s="6"/>
      <c r="S347" s="6"/>
      <c r="T347" s="6"/>
    </row>
    <row r="348" spans="1:20" ht="12.75">
      <c r="A348" s="6"/>
      <c r="B348" s="6"/>
      <c r="C348" s="6"/>
      <c r="D348" s="8">
        <v>175</v>
      </c>
      <c r="E348" s="59" t="str">
        <f>IF(Mängud!E76="","",Mängud!E76)</f>
        <v>Bye Bye</v>
      </c>
      <c r="F348" s="59"/>
      <c r="G348" s="59"/>
      <c r="H348" s="6"/>
      <c r="I348" s="6"/>
      <c r="J348" s="11"/>
      <c r="K348" s="6"/>
      <c r="L348" s="6"/>
      <c r="M348" s="11"/>
      <c r="N348" s="6"/>
      <c r="O348" s="6"/>
      <c r="P348" s="6"/>
      <c r="Q348" s="6"/>
      <c r="R348" s="6"/>
      <c r="S348" s="6"/>
      <c r="T348" s="6"/>
    </row>
    <row r="349" spans="1:20" ht="12.75">
      <c r="A349" s="7">
        <v>-154</v>
      </c>
      <c r="B349" s="57" t="str">
        <f>IF(Miinusring!E25="","",IF(Miinusring!E25=Miinusring!B24,Miinusring!B26,Miinusring!B24))</f>
        <v>Bye Bye</v>
      </c>
      <c r="C349" s="57"/>
      <c r="D349" s="57"/>
      <c r="E349" s="18"/>
      <c r="F349" s="10" t="str">
        <f>IF(Mängud!F76="","",Mängud!F76)</f>
        <v>w.o.</v>
      </c>
      <c r="G349" s="8"/>
      <c r="H349" s="6"/>
      <c r="I349" s="6"/>
      <c r="J349" s="11"/>
      <c r="K349" s="6"/>
      <c r="L349" s="6"/>
      <c r="M349" s="11"/>
      <c r="N349" s="6"/>
      <c r="O349" s="6"/>
      <c r="P349" s="6"/>
      <c r="Q349" s="6"/>
      <c r="R349" s="6"/>
      <c r="S349" s="6"/>
      <c r="T349" s="6"/>
    </row>
    <row r="350" spans="1:20" ht="12.75">
      <c r="A350" s="6"/>
      <c r="B350" s="6"/>
      <c r="C350" s="6"/>
      <c r="D350" s="6"/>
      <c r="E350" s="6"/>
      <c r="F350" s="6"/>
      <c r="G350" s="11">
        <v>202</v>
      </c>
      <c r="H350" s="59" t="str">
        <f>IF(Mängud!E103="","",Mängud!E103)</f>
        <v>Bye Bye</v>
      </c>
      <c r="I350" s="59"/>
      <c r="J350" s="59"/>
      <c r="K350" s="12"/>
      <c r="L350" s="6"/>
      <c r="M350" s="11"/>
      <c r="N350" s="6"/>
      <c r="O350" s="6"/>
      <c r="P350" s="6"/>
      <c r="Q350" s="6"/>
      <c r="R350" s="6"/>
      <c r="S350" s="6"/>
      <c r="T350" s="6"/>
    </row>
    <row r="351" spans="1:20" ht="12.75">
      <c r="A351" s="7">
        <v>-155</v>
      </c>
      <c r="B351" s="57" t="str">
        <f>IF(Miinusring!E29="","",IF(Miinusring!E29=Miinusring!B28,Miinusring!B30,Miinusring!B28))</f>
        <v>Bye Bye</v>
      </c>
      <c r="C351" s="57"/>
      <c r="D351" s="57"/>
      <c r="E351" s="6"/>
      <c r="F351" s="6"/>
      <c r="G351" s="11"/>
      <c r="H351" s="9"/>
      <c r="I351" s="10" t="str">
        <f>IF(Mängud!F103="","",Mängud!F103)</f>
        <v>w.o.</v>
      </c>
      <c r="J351" s="13"/>
      <c r="K351" s="14"/>
      <c r="L351" s="6"/>
      <c r="M351" s="11"/>
      <c r="N351" s="6"/>
      <c r="O351" s="6"/>
      <c r="P351" s="6"/>
      <c r="Q351" s="6"/>
      <c r="R351" s="6"/>
      <c r="S351" s="6"/>
      <c r="T351" s="6"/>
    </row>
    <row r="352" spans="1:20" ht="12.75">
      <c r="A352" s="6"/>
      <c r="B352" s="6"/>
      <c r="C352" s="6"/>
      <c r="D352" s="8">
        <v>176</v>
      </c>
      <c r="E352" s="59" t="str">
        <f>IF(Mängud!E77="","",Mängud!E77)</f>
        <v>Bye Bye</v>
      </c>
      <c r="F352" s="59"/>
      <c r="G352" s="59"/>
      <c r="H352" s="12"/>
      <c r="I352" s="6"/>
      <c r="J352" s="6"/>
      <c r="K352" s="6"/>
      <c r="L352" s="6"/>
      <c r="M352" s="11"/>
      <c r="N352" s="6"/>
      <c r="O352" s="6"/>
      <c r="P352" s="6"/>
      <c r="Q352" s="6"/>
      <c r="R352" s="6"/>
      <c r="S352" s="6"/>
      <c r="T352" s="6"/>
    </row>
    <row r="353" spans="1:20" ht="12.75">
      <c r="A353" s="7">
        <v>-156</v>
      </c>
      <c r="B353" s="57" t="str">
        <f>IF(Miinusring!E33="","",IF(Miinusring!E33=Miinusring!B32,Miinusring!B34,Miinusring!B32))</f>
        <v>Bye Bye</v>
      </c>
      <c r="C353" s="57"/>
      <c r="D353" s="58"/>
      <c r="E353" s="9"/>
      <c r="F353" s="10" t="str">
        <f>IF(Mängud!F77="","",Mängud!F77)</f>
        <v>w.o.</v>
      </c>
      <c r="G353" s="13"/>
      <c r="H353" s="14"/>
      <c r="I353" s="6"/>
      <c r="J353" s="6"/>
      <c r="K353" s="6"/>
      <c r="L353" s="6"/>
      <c r="M353" s="11"/>
      <c r="N353" s="6"/>
      <c r="O353" s="6"/>
      <c r="P353" s="6"/>
      <c r="Q353" s="6"/>
      <c r="R353" s="6"/>
      <c r="S353" s="6"/>
      <c r="T353" s="6"/>
    </row>
    <row r="354" spans="1:20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11">
        <v>270</v>
      </c>
      <c r="N354" s="59" t="str">
        <f>IF(Mängud!E171="","",Mängud!E171)</f>
        <v>Toivo Sepp</v>
      </c>
      <c r="O354" s="59"/>
      <c r="P354" s="59"/>
      <c r="Q354" s="7" t="s">
        <v>73</v>
      </c>
      <c r="R354" s="6"/>
      <c r="S354" s="6"/>
      <c r="T354" s="6"/>
    </row>
    <row r="355" spans="1:20" ht="12.75">
      <c r="A355" s="7">
        <v>-157</v>
      </c>
      <c r="B355" s="57" t="str">
        <f>IF(Miinusring!E37="","",IF(Miinusring!E37=Miinusring!B36,Miinusring!B38,Miinusring!B36))</f>
        <v>Bye Bye</v>
      </c>
      <c r="C355" s="57"/>
      <c r="D355" s="57"/>
      <c r="E355" s="6"/>
      <c r="F355" s="6"/>
      <c r="G355" s="6"/>
      <c r="H355" s="6"/>
      <c r="I355" s="6"/>
      <c r="J355" s="6"/>
      <c r="K355" s="6"/>
      <c r="L355" s="6"/>
      <c r="M355" s="11"/>
      <c r="N355" s="9"/>
      <c r="O355" s="10" t="str">
        <f>IF(Mängud!F171="","",Mängud!F171)</f>
        <v>w.o.</v>
      </c>
      <c r="P355" s="6"/>
      <c r="Q355" s="6"/>
      <c r="R355" s="6"/>
      <c r="S355" s="6"/>
      <c r="T355" s="6"/>
    </row>
    <row r="356" spans="1:20" ht="12.75">
      <c r="A356" s="6"/>
      <c r="B356" s="6"/>
      <c r="C356" s="6"/>
      <c r="D356" s="8">
        <v>177</v>
      </c>
      <c r="E356" s="59" t="str">
        <f>IF(Mängud!E78="","",Mängud!E78)</f>
        <v>Bye Bye</v>
      </c>
      <c r="F356" s="59"/>
      <c r="G356" s="59"/>
      <c r="H356" s="6"/>
      <c r="I356" s="6"/>
      <c r="J356" s="6"/>
      <c r="K356" s="6"/>
      <c r="L356" s="6"/>
      <c r="M356" s="11"/>
      <c r="N356" s="6"/>
      <c r="O356" s="6"/>
      <c r="P356" s="6"/>
      <c r="Q356" s="6"/>
      <c r="R356" s="6"/>
      <c r="S356" s="6"/>
      <c r="T356" s="6"/>
    </row>
    <row r="357" spans="1:20" ht="12.75">
      <c r="A357" s="7">
        <v>-158</v>
      </c>
      <c r="B357" s="57" t="str">
        <f>IF(Miinusring!E41="","",IF(Miinusring!E41=Miinusring!B40,Miinusring!B42,Miinusring!B40))</f>
        <v>Bye Bye</v>
      </c>
      <c r="C357" s="57"/>
      <c r="D357" s="57"/>
      <c r="E357" s="18"/>
      <c r="F357" s="10" t="str">
        <f>IF(Mängud!F78="","",Mängud!F78)</f>
        <v>w.o.</v>
      </c>
      <c r="G357" s="8"/>
      <c r="H357" s="6"/>
      <c r="I357" s="6"/>
      <c r="J357" s="6"/>
      <c r="K357" s="6"/>
      <c r="L357" s="6"/>
      <c r="M357" s="11"/>
      <c r="N357" s="6"/>
      <c r="O357" s="6"/>
      <c r="P357" s="6"/>
      <c r="Q357" s="6"/>
      <c r="R357" s="6"/>
      <c r="S357" s="6"/>
      <c r="T357" s="6"/>
    </row>
    <row r="358" spans="1:20" ht="12.75">
      <c r="A358" s="6"/>
      <c r="B358" s="6"/>
      <c r="C358" s="6"/>
      <c r="D358" s="6"/>
      <c r="E358" s="6"/>
      <c r="F358" s="6"/>
      <c r="G358" s="11">
        <v>203</v>
      </c>
      <c r="H358" s="59" t="str">
        <f>IF(Mängud!E104="","",Mängud!E104)</f>
        <v>Bye Bye</v>
      </c>
      <c r="I358" s="59"/>
      <c r="J358" s="59"/>
      <c r="K358" s="6"/>
      <c r="L358" s="6"/>
      <c r="M358" s="11"/>
      <c r="N358" s="6"/>
      <c r="O358" s="6"/>
      <c r="P358" s="6"/>
      <c r="Q358" s="6"/>
      <c r="R358" s="6"/>
      <c r="S358" s="6"/>
      <c r="T358" s="6"/>
    </row>
    <row r="359" spans="1:20" ht="12.75">
      <c r="A359" s="7">
        <v>-159</v>
      </c>
      <c r="B359" s="57" t="str">
        <f>IF(Miinusring!E45="","",IF(Miinusring!E45=Miinusring!B44,Miinusring!B46,Miinusring!B44))</f>
        <v>Bye Bye</v>
      </c>
      <c r="C359" s="57"/>
      <c r="D359" s="57"/>
      <c r="E359" s="6"/>
      <c r="F359" s="6"/>
      <c r="G359" s="11"/>
      <c r="H359" s="9"/>
      <c r="I359" s="10" t="str">
        <f>IF(Mängud!F104="","",Mängud!F104)</f>
        <v>w.o.</v>
      </c>
      <c r="J359" s="8"/>
      <c r="K359" s="6"/>
      <c r="L359" s="6"/>
      <c r="M359" s="11"/>
      <c r="N359" s="6"/>
      <c r="O359" s="6"/>
      <c r="P359" s="6"/>
      <c r="Q359" s="6"/>
      <c r="R359" s="6"/>
      <c r="S359" s="6"/>
      <c r="T359" s="6"/>
    </row>
    <row r="360" spans="1:20" ht="12.75">
      <c r="A360" s="6"/>
      <c r="B360" s="6"/>
      <c r="C360" s="6"/>
      <c r="D360" s="8">
        <v>178</v>
      </c>
      <c r="E360" s="61" t="str">
        <f>IF(Mängud!E79="","",Mängud!E79)</f>
        <v>Bye Bye</v>
      </c>
      <c r="F360" s="61"/>
      <c r="G360" s="61"/>
      <c r="H360" s="6"/>
      <c r="I360" s="6"/>
      <c r="J360" s="11"/>
      <c r="K360" s="6"/>
      <c r="L360" s="6"/>
      <c r="M360" s="11"/>
      <c r="N360" s="6"/>
      <c r="O360" s="6"/>
      <c r="P360" s="6"/>
      <c r="Q360" s="6"/>
      <c r="R360" s="6"/>
      <c r="S360" s="6"/>
      <c r="T360" s="6"/>
    </row>
    <row r="361" spans="1:20" ht="12.75">
      <c r="A361" s="7">
        <v>-160</v>
      </c>
      <c r="B361" s="57" t="str">
        <f>IF(Miinusring!E49="","",IF(Miinusring!E49=Miinusring!B48,Miinusring!B50,Miinusring!B48))</f>
        <v>Bye Bye</v>
      </c>
      <c r="C361" s="57"/>
      <c r="D361" s="57"/>
      <c r="E361" s="18"/>
      <c r="F361" s="10" t="str">
        <f>IF(Mängud!F79="","",Mängud!F79)</f>
        <v>w.o.</v>
      </c>
      <c r="G361" s="13"/>
      <c r="H361" s="14"/>
      <c r="I361" s="6"/>
      <c r="J361" s="11"/>
      <c r="K361" s="6"/>
      <c r="L361" s="6"/>
      <c r="M361" s="11"/>
      <c r="N361" s="6"/>
      <c r="O361" s="6"/>
      <c r="P361" s="6"/>
      <c r="Q361" s="6"/>
      <c r="R361" s="6"/>
      <c r="S361" s="6"/>
      <c r="T361" s="6"/>
    </row>
    <row r="362" spans="1:20" ht="12.75">
      <c r="A362" s="6"/>
      <c r="B362" s="6"/>
      <c r="C362" s="6"/>
      <c r="D362" s="6"/>
      <c r="E362" s="6"/>
      <c r="F362" s="6"/>
      <c r="G362" s="6"/>
      <c r="H362" s="6"/>
      <c r="I362" s="6"/>
      <c r="J362" s="11">
        <v>232</v>
      </c>
      <c r="K362" s="59" t="str">
        <f>IF(Mängud!E133="","",Mängud!E133)</f>
        <v>Bye Bye</v>
      </c>
      <c r="L362" s="59"/>
      <c r="M362" s="59"/>
      <c r="N362" s="12"/>
      <c r="O362" s="6"/>
      <c r="P362" s="6"/>
      <c r="Q362" s="6"/>
      <c r="R362" s="6"/>
      <c r="S362" s="6"/>
      <c r="T362" s="6"/>
    </row>
    <row r="363" spans="1:20" ht="12.75">
      <c r="A363" s="7">
        <v>-161</v>
      </c>
      <c r="B363" s="57" t="str">
        <f>IF(Miinusring!E53="","",IF(Miinusring!E53=Miinusring!B52,Miinusring!B54,Miinusring!B52))</f>
        <v>Bye Bye</v>
      </c>
      <c r="C363" s="57"/>
      <c r="D363" s="57"/>
      <c r="E363" s="6"/>
      <c r="F363" s="6"/>
      <c r="G363" s="6"/>
      <c r="H363" s="6"/>
      <c r="I363" s="6"/>
      <c r="J363" s="11"/>
      <c r="K363" s="9"/>
      <c r="L363" s="10" t="str">
        <f>IF(Mängud!F133="","",Mängud!F133)</f>
        <v>w.o.</v>
      </c>
      <c r="M363" s="13"/>
      <c r="N363" s="14"/>
      <c r="O363" s="6"/>
      <c r="P363" s="6"/>
      <c r="Q363" s="6"/>
      <c r="R363" s="6"/>
      <c r="S363" s="6"/>
      <c r="T363" s="6"/>
    </row>
    <row r="364" spans="1:20" ht="12.75">
      <c r="A364" s="6"/>
      <c r="B364" s="6"/>
      <c r="C364" s="6"/>
      <c r="D364" s="8">
        <v>179</v>
      </c>
      <c r="E364" s="59" t="str">
        <f>IF(Mängud!E80="","",Mängud!E80)</f>
        <v>Bye Bye</v>
      </c>
      <c r="F364" s="59"/>
      <c r="G364" s="59"/>
      <c r="H364" s="6"/>
      <c r="I364" s="6"/>
      <c r="J364" s="11"/>
      <c r="K364" s="6"/>
      <c r="L364" s="6"/>
      <c r="M364" s="15">
        <v>-270</v>
      </c>
      <c r="N364" s="57" t="str">
        <f>IF(N354="","",IF(N354=K346,K362,K346))</f>
        <v>Bye Bye</v>
      </c>
      <c r="O364" s="57"/>
      <c r="P364" s="57"/>
      <c r="Q364" s="7" t="s">
        <v>74</v>
      </c>
      <c r="R364" s="6"/>
      <c r="S364" s="6"/>
      <c r="T364" s="6"/>
    </row>
    <row r="365" spans="1:20" ht="12.75">
      <c r="A365" s="7">
        <v>-162</v>
      </c>
      <c r="B365" s="57" t="str">
        <f>IF(Miinusring!E57="","",IF(Miinusring!E57=Miinusring!B56,Miinusring!B58,Miinusring!B56))</f>
        <v>Bye Bye</v>
      </c>
      <c r="C365" s="57"/>
      <c r="D365" s="57"/>
      <c r="E365" s="18"/>
      <c r="F365" s="10" t="str">
        <f>IF(Mängud!F80="","",Mängud!F80)</f>
        <v>w.o.</v>
      </c>
      <c r="G365" s="8"/>
      <c r="H365" s="6"/>
      <c r="I365" s="6"/>
      <c r="J365" s="11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1:20" ht="12.75">
      <c r="A366" s="6"/>
      <c r="B366" s="6"/>
      <c r="C366" s="6"/>
      <c r="D366" s="6"/>
      <c r="E366" s="6"/>
      <c r="F366" s="6"/>
      <c r="G366" s="11">
        <v>204</v>
      </c>
      <c r="H366" s="61" t="str">
        <f>IF(Mängud!E105="","",Mängud!E105)</f>
        <v>Bye Bye</v>
      </c>
      <c r="I366" s="61"/>
      <c r="J366" s="61"/>
      <c r="K366" s="6"/>
      <c r="L366" s="6"/>
      <c r="M366" s="15">
        <v>-231</v>
      </c>
      <c r="N366" s="57" t="str">
        <f>IF(K346="","",IF(K346=H342,H350,H342))</f>
        <v>Bye Bye</v>
      </c>
      <c r="O366" s="57"/>
      <c r="P366" s="57"/>
      <c r="Q366" s="6"/>
      <c r="R366" s="6"/>
      <c r="S366" s="6"/>
      <c r="T366" s="6"/>
    </row>
    <row r="367" spans="1:20" ht="12.75">
      <c r="A367" s="7">
        <v>-163</v>
      </c>
      <c r="B367" s="57" t="str">
        <f>IF(Miinusring!E61="","",IF(Miinusring!E61=Miinusring!B60,Miinusring!B62,Miinusring!B60))</f>
        <v>Bye Bye</v>
      </c>
      <c r="C367" s="57"/>
      <c r="D367" s="57"/>
      <c r="E367" s="6"/>
      <c r="F367" s="6"/>
      <c r="G367" s="11"/>
      <c r="H367" s="9"/>
      <c r="I367" s="10" t="str">
        <f>IF(Mängud!F105="","",Mängud!F105)</f>
        <v>w.o.</v>
      </c>
      <c r="J367" s="13"/>
      <c r="K367" s="14"/>
      <c r="L367" s="6"/>
      <c r="M367" s="6"/>
      <c r="N367" s="6"/>
      <c r="O367" s="6"/>
      <c r="P367" s="8">
        <v>269</v>
      </c>
      <c r="Q367" s="59" t="str">
        <f>IF(Mängud!E170="","",Mängud!E170)</f>
        <v>Bye Bye</v>
      </c>
      <c r="R367" s="59"/>
      <c r="S367" s="59"/>
      <c r="T367" s="7" t="s">
        <v>75</v>
      </c>
    </row>
    <row r="368" spans="1:20" ht="12.75">
      <c r="A368" s="6"/>
      <c r="B368" s="6"/>
      <c r="C368" s="6"/>
      <c r="D368" s="8">
        <v>180</v>
      </c>
      <c r="E368" s="59" t="str">
        <f>IF(Mängud!E81="","",Mängud!E81)</f>
        <v>Bye Bye</v>
      </c>
      <c r="F368" s="59"/>
      <c r="G368" s="59"/>
      <c r="H368" s="12"/>
      <c r="I368" s="6"/>
      <c r="J368" s="6"/>
      <c r="K368" s="6"/>
      <c r="L368" s="6"/>
      <c r="M368" s="15">
        <v>-232</v>
      </c>
      <c r="N368" s="60" t="str">
        <f>IF(K362="","",IF(K362=H358,H366,H358))</f>
        <v>Bye Bye</v>
      </c>
      <c r="O368" s="60"/>
      <c r="P368" s="60"/>
      <c r="Q368" s="9"/>
      <c r="R368" s="10" t="str">
        <f>IF(Mängud!F170="","",Mängud!F170)</f>
        <v>w.o.</v>
      </c>
      <c r="S368" s="6"/>
      <c r="T368" s="6"/>
    </row>
    <row r="369" spans="1:20" ht="12.75">
      <c r="A369" s="7">
        <v>-164</v>
      </c>
      <c r="B369" s="57" t="str">
        <f>IF(Miinusring!E65="","",IF(Miinusring!E65=Miinusring!B64,Miinusring!B66,Miinusring!B64))</f>
        <v>Bye Bye</v>
      </c>
      <c r="C369" s="57"/>
      <c r="D369" s="57"/>
      <c r="E369" s="18"/>
      <c r="F369" s="10" t="str">
        <f>IF(Mängud!F81="","",Mängud!F81)</f>
        <v>w.o.</v>
      </c>
      <c r="G369" s="13"/>
      <c r="H369" s="14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1:20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15">
        <v>-269</v>
      </c>
      <c r="Q370" s="57" t="str">
        <f>IF(Q367="","",IF(Q367=N366,N368,N366))</f>
        <v>Bye Bye</v>
      </c>
      <c r="R370" s="57"/>
      <c r="S370" s="57"/>
      <c r="T370" s="7" t="s">
        <v>76</v>
      </c>
    </row>
    <row r="371" spans="1:20" ht="12.75">
      <c r="A371" s="15">
        <v>-201</v>
      </c>
      <c r="B371" s="57" t="str">
        <f>IF(H342="","",IF(H342=E340,E344,E340))</f>
        <v>Bye Bye</v>
      </c>
      <c r="C371" s="57"/>
      <c r="D371" s="57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1:20" ht="12.75">
      <c r="A372" s="6"/>
      <c r="B372" s="6"/>
      <c r="C372" s="6"/>
      <c r="D372" s="8">
        <v>229</v>
      </c>
      <c r="E372" s="59" t="str">
        <f>IF(Mängud!E130="","",Mängud!E130)</f>
        <v>Bye Bye</v>
      </c>
      <c r="F372" s="59"/>
      <c r="G372" s="59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1:20" ht="12.75">
      <c r="A373" s="15">
        <v>-202</v>
      </c>
      <c r="B373" s="60" t="str">
        <f>IF(H350="","",IF(H350=E348,E352,E348))</f>
        <v>Bye Bye</v>
      </c>
      <c r="C373" s="60"/>
      <c r="D373" s="60"/>
      <c r="E373" s="9"/>
      <c r="F373" s="10" t="str">
        <f>IF(Mängud!F130="","",Mängud!F130)</f>
        <v>w.o.</v>
      </c>
      <c r="G373" s="8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1:12" ht="12.75">
      <c r="A374" s="6"/>
      <c r="B374" s="6"/>
      <c r="C374" s="6"/>
      <c r="D374" s="6"/>
      <c r="E374" s="6"/>
      <c r="F374" s="6"/>
      <c r="G374" s="11">
        <v>268</v>
      </c>
      <c r="H374" s="59" t="str">
        <f>IF(Mängud!E169="","",Mängud!E169)</f>
        <v>Bye Bye</v>
      </c>
      <c r="I374" s="59"/>
      <c r="J374" s="59"/>
      <c r="K374" s="7" t="s">
        <v>77</v>
      </c>
      <c r="L374" s="6"/>
    </row>
    <row r="375" spans="1:12" ht="12.75">
      <c r="A375" s="15">
        <v>-203</v>
      </c>
      <c r="B375" s="57" t="str">
        <f>IF(H358="","",IF(H358=E356,E360,E356))</f>
        <v>Bye Bye</v>
      </c>
      <c r="C375" s="57"/>
      <c r="D375" s="57"/>
      <c r="E375" s="6"/>
      <c r="F375" s="6"/>
      <c r="G375" s="11"/>
      <c r="H375" s="9"/>
      <c r="I375" s="10" t="str">
        <f>IF(Mängud!F169="","",Mängud!F169)</f>
        <v>w.o.</v>
      </c>
      <c r="J375" s="6"/>
      <c r="K375" s="6"/>
      <c r="L375" s="6"/>
    </row>
    <row r="376" spans="1:12" ht="12.75">
      <c r="A376" s="6"/>
      <c r="B376" s="6"/>
      <c r="C376" s="6"/>
      <c r="D376" s="8">
        <v>230</v>
      </c>
      <c r="E376" s="59" t="str">
        <f>IF(Mängud!E131="","",Mängud!E131)</f>
        <v>Bye Bye</v>
      </c>
      <c r="F376" s="59"/>
      <c r="G376" s="59"/>
      <c r="H376" s="12"/>
      <c r="I376" s="6"/>
      <c r="J376" s="6"/>
      <c r="K376" s="6"/>
      <c r="L376" s="6"/>
    </row>
    <row r="377" spans="1:12" ht="12.75">
      <c r="A377" s="15">
        <v>-204</v>
      </c>
      <c r="B377" s="60" t="str">
        <f>IF(H366="","",IF(H366=E364,E368,E364))</f>
        <v>Bye Bye</v>
      </c>
      <c r="C377" s="60"/>
      <c r="D377" s="60"/>
      <c r="E377" s="9"/>
      <c r="F377" s="10" t="str">
        <f>IF(Mängud!F131="","",Mängud!F131)</f>
        <v>w.o.</v>
      </c>
      <c r="G377" s="13"/>
      <c r="H377" s="14"/>
      <c r="I377" s="6"/>
      <c r="J377" s="6"/>
      <c r="K377" s="6"/>
      <c r="L377" s="6"/>
    </row>
    <row r="378" spans="1:12" ht="12.75">
      <c r="A378" s="6"/>
      <c r="B378" s="6"/>
      <c r="C378" s="6"/>
      <c r="D378" s="6"/>
      <c r="E378" s="6"/>
      <c r="F378" s="6"/>
      <c r="G378" s="15">
        <v>-268</v>
      </c>
      <c r="H378" s="57" t="str">
        <f>IF(H374="","",IF(H374=E372,E376,E372))</f>
        <v>Bye Bye</v>
      </c>
      <c r="I378" s="57"/>
      <c r="J378" s="57"/>
      <c r="K378" s="7" t="s">
        <v>79</v>
      </c>
      <c r="L378" s="6"/>
    </row>
    <row r="379" spans="1:20" ht="12.75">
      <c r="A379" s="15">
        <v>-173</v>
      </c>
      <c r="B379" s="57" t="str">
        <f>IF(E340="","",IF(E340=B339,B341,B339))</f>
        <v>Bye Bye</v>
      </c>
      <c r="C379" s="57"/>
      <c r="D379" s="57"/>
      <c r="E379" s="6"/>
      <c r="F379" s="6"/>
      <c r="G379" s="6"/>
      <c r="H379" s="6"/>
      <c r="I379" s="6"/>
      <c r="J379" s="6"/>
      <c r="K379" s="6"/>
      <c r="L379" s="6"/>
      <c r="M379" s="15">
        <v>-229</v>
      </c>
      <c r="N379" s="57" t="str">
        <f>IF(E372="","",IF(E372=B371,B373,B371))</f>
        <v>Bye Bye</v>
      </c>
      <c r="O379" s="57"/>
      <c r="P379" s="57"/>
      <c r="Q379" s="6"/>
      <c r="R379" s="6"/>
      <c r="S379" s="6"/>
      <c r="T379" s="6"/>
    </row>
    <row r="380" spans="1:20" ht="12.75">
      <c r="A380" s="6"/>
      <c r="B380" s="6"/>
      <c r="C380" s="6"/>
      <c r="D380" s="8">
        <v>197</v>
      </c>
      <c r="E380" s="59" t="str">
        <f>IF(Mängud!E98="","",Mängud!E98)</f>
        <v>Bye Bye</v>
      </c>
      <c r="F380" s="59"/>
      <c r="G380" s="59"/>
      <c r="H380" s="6"/>
      <c r="I380" s="6"/>
      <c r="J380" s="6"/>
      <c r="K380" s="6"/>
      <c r="L380" s="6"/>
      <c r="M380" s="6"/>
      <c r="N380" s="6"/>
      <c r="O380" s="6"/>
      <c r="P380" s="8">
        <v>267</v>
      </c>
      <c r="Q380" s="59" t="str">
        <f>IF(Mängud!E168="","",Mängud!E168)</f>
        <v>Bye Bye</v>
      </c>
      <c r="R380" s="59"/>
      <c r="S380" s="59"/>
      <c r="T380" s="7" t="s">
        <v>78</v>
      </c>
    </row>
    <row r="381" spans="1:20" ht="12.75">
      <c r="A381" s="15">
        <v>-174</v>
      </c>
      <c r="B381" s="57" t="str">
        <f>IF(E344="","",IF(E344=B343,B345,B343))</f>
        <v>Bye Bye</v>
      </c>
      <c r="C381" s="57"/>
      <c r="D381" s="57"/>
      <c r="E381" s="18"/>
      <c r="F381" s="10" t="str">
        <f>IF(Mängud!F98="","",Mängud!F98)</f>
        <v>w.o.</v>
      </c>
      <c r="G381" s="8"/>
      <c r="H381" s="6"/>
      <c r="I381" s="6"/>
      <c r="J381" s="6"/>
      <c r="K381" s="6"/>
      <c r="L381" s="6"/>
      <c r="M381" s="15">
        <v>-230</v>
      </c>
      <c r="N381" s="60" t="str">
        <f>IF(E376="","",IF(E376=B375,B377,B375))</f>
        <v>Bye Bye</v>
      </c>
      <c r="O381" s="60"/>
      <c r="P381" s="60"/>
      <c r="Q381" s="9"/>
      <c r="R381" s="10" t="str">
        <f>IF(Mängud!F168="","",Mängud!F168)</f>
        <v>w.o.</v>
      </c>
      <c r="S381" s="6"/>
      <c r="T381" s="6"/>
    </row>
    <row r="382" spans="1:20" ht="12.75">
      <c r="A382" s="6"/>
      <c r="B382" s="6"/>
      <c r="C382" s="6"/>
      <c r="D382" s="6"/>
      <c r="E382" s="6"/>
      <c r="F382" s="6"/>
      <c r="G382" s="11">
        <v>227</v>
      </c>
      <c r="H382" s="59" t="str">
        <f>IF(Mängud!E128="","",Mängud!E128)</f>
        <v>Bye Bye</v>
      </c>
      <c r="I382" s="59"/>
      <c r="J382" s="59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1:20" ht="12.75">
      <c r="A383" s="15">
        <v>-175</v>
      </c>
      <c r="B383" s="57" t="str">
        <f>IF(E348="","",IF(E348=B347,B349,B347))</f>
        <v>Bye Bye</v>
      </c>
      <c r="C383" s="57"/>
      <c r="D383" s="57"/>
      <c r="E383" s="6"/>
      <c r="F383" s="6"/>
      <c r="G383" s="11"/>
      <c r="H383" s="9"/>
      <c r="I383" s="10" t="str">
        <f>IF(Mängud!F128="","",Mängud!F128)</f>
        <v>w.o.</v>
      </c>
      <c r="J383" s="8"/>
      <c r="K383" s="6"/>
      <c r="L383" s="6"/>
      <c r="M383" s="6"/>
      <c r="N383" s="6"/>
      <c r="O383" s="6"/>
      <c r="P383" s="15">
        <v>-267</v>
      </c>
      <c r="Q383" s="57" t="str">
        <f>IF(Q380="","",IF(Q380=N379,N381,N379))</f>
        <v>Bye Bye</v>
      </c>
      <c r="R383" s="57"/>
      <c r="S383" s="57"/>
      <c r="T383" s="7" t="s">
        <v>80</v>
      </c>
    </row>
    <row r="384" spans="1:20" ht="12.75">
      <c r="A384" s="6"/>
      <c r="B384" s="6"/>
      <c r="C384" s="6"/>
      <c r="D384" s="8">
        <v>198</v>
      </c>
      <c r="E384" s="59" t="str">
        <f>IF(Mängud!E99="","",Mängud!E99)</f>
        <v>Bye Bye</v>
      </c>
      <c r="F384" s="59"/>
      <c r="G384" s="59"/>
      <c r="H384" s="12"/>
      <c r="I384" s="6"/>
      <c r="J384" s="11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1:20" ht="12.75">
      <c r="A385" s="15">
        <v>-176</v>
      </c>
      <c r="B385" s="57" t="str">
        <f>IF(E352="","",IF(E352=B351,B353,B351))</f>
        <v>Bye Bye</v>
      </c>
      <c r="C385" s="57"/>
      <c r="D385" s="57"/>
      <c r="E385" s="18"/>
      <c r="F385" s="10" t="str">
        <f>IF(Mängud!F99="","",Mängud!F99)</f>
        <v>w.o.</v>
      </c>
      <c r="G385" s="13"/>
      <c r="H385" s="14"/>
      <c r="I385" s="6"/>
      <c r="J385" s="11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1:20" ht="12.75">
      <c r="A386" s="6"/>
      <c r="B386" s="6"/>
      <c r="C386" s="6"/>
      <c r="D386" s="6"/>
      <c r="E386" s="6"/>
      <c r="F386" s="6"/>
      <c r="G386" s="6"/>
      <c r="H386" s="6"/>
      <c r="I386" s="6"/>
      <c r="J386" s="11">
        <v>266</v>
      </c>
      <c r="K386" s="59" t="str">
        <f>IF(Mängud!E167="","",Mängud!E167)</f>
        <v>Bye Bye</v>
      </c>
      <c r="L386" s="59"/>
      <c r="M386" s="59"/>
      <c r="N386" s="7" t="s">
        <v>81</v>
      </c>
      <c r="O386" s="6"/>
      <c r="P386" s="6"/>
      <c r="Q386" s="6"/>
      <c r="R386" s="6"/>
      <c r="S386" s="6"/>
      <c r="T386" s="6"/>
    </row>
    <row r="387" spans="1:20" ht="12.75">
      <c r="A387" s="15">
        <v>-177</v>
      </c>
      <c r="B387" s="57" t="str">
        <f>IF(E356="","",IF(E356=B355,B357,B355))</f>
        <v>Bye Bye</v>
      </c>
      <c r="C387" s="57"/>
      <c r="D387" s="57"/>
      <c r="E387" s="6"/>
      <c r="F387" s="6"/>
      <c r="G387" s="6"/>
      <c r="H387" s="6"/>
      <c r="I387" s="6"/>
      <c r="J387" s="11"/>
      <c r="K387" s="9"/>
      <c r="L387" s="10" t="str">
        <f>IF(Mängud!F167="","",Mängud!F167)</f>
        <v>w.o.</v>
      </c>
      <c r="M387" s="6"/>
      <c r="N387" s="6"/>
      <c r="O387" s="6"/>
      <c r="P387" s="6"/>
      <c r="Q387" s="6"/>
      <c r="R387" s="6"/>
      <c r="S387" s="6"/>
      <c r="T387" s="6"/>
    </row>
    <row r="388" spans="1:12" ht="12.75">
      <c r="A388" s="6"/>
      <c r="B388" s="6"/>
      <c r="C388" s="6"/>
      <c r="D388" s="8">
        <v>199</v>
      </c>
      <c r="E388" s="59" t="str">
        <f>IF(Mängud!E100="","",Mängud!E100)</f>
        <v>Bye Bye</v>
      </c>
      <c r="F388" s="59"/>
      <c r="G388" s="59"/>
      <c r="H388" s="6"/>
      <c r="I388" s="6"/>
      <c r="J388" s="11"/>
      <c r="K388" s="6"/>
      <c r="L388" s="6"/>
    </row>
    <row r="389" spans="1:12" ht="12.75">
      <c r="A389" s="15">
        <v>-178</v>
      </c>
      <c r="B389" s="57" t="str">
        <f>IF(E360="","",IF(E360=B359,B361,B359))</f>
        <v>Bye Bye</v>
      </c>
      <c r="C389" s="57"/>
      <c r="D389" s="57"/>
      <c r="E389" s="18"/>
      <c r="F389" s="10" t="str">
        <f>IF(Mängud!F100="","",Mängud!F100)</f>
        <v>w.o.</v>
      </c>
      <c r="G389" s="8"/>
      <c r="H389" s="6"/>
      <c r="I389" s="6"/>
      <c r="J389" s="11"/>
      <c r="K389" s="6"/>
      <c r="L389" s="6"/>
    </row>
    <row r="390" spans="1:12" ht="12.75">
      <c r="A390" s="6"/>
      <c r="B390" s="6"/>
      <c r="C390" s="6"/>
      <c r="D390" s="6"/>
      <c r="E390" s="6"/>
      <c r="F390" s="6"/>
      <c r="G390" s="11">
        <v>228</v>
      </c>
      <c r="H390" s="59" t="str">
        <f>IF(Mängud!E129="","",Mängud!E129)</f>
        <v>Bye Bye</v>
      </c>
      <c r="I390" s="59"/>
      <c r="J390" s="59"/>
      <c r="K390" s="12"/>
      <c r="L390" s="6"/>
    </row>
    <row r="391" spans="1:20" ht="12.75">
      <c r="A391" s="15">
        <v>-179</v>
      </c>
      <c r="B391" s="57" t="str">
        <f>IF(E364="","",IF(E364=B363,B365,B363))</f>
        <v>Bye Bye</v>
      </c>
      <c r="C391" s="57"/>
      <c r="D391" s="57"/>
      <c r="E391" s="6"/>
      <c r="F391" s="6"/>
      <c r="G391" s="11"/>
      <c r="H391" s="9"/>
      <c r="I391" s="10" t="str">
        <f>IF(Mängud!F129="","",Mängud!F129)</f>
        <v>w.o.</v>
      </c>
      <c r="J391" s="13"/>
      <c r="K391" s="14"/>
      <c r="L391" s="6"/>
      <c r="M391" s="6"/>
      <c r="N391" s="6"/>
      <c r="O391" s="6"/>
      <c r="P391" s="6"/>
      <c r="Q391" s="6"/>
      <c r="R391" s="6"/>
      <c r="S391" s="6"/>
      <c r="T391" s="6"/>
    </row>
    <row r="392" spans="1:15" ht="12.75">
      <c r="A392" s="6"/>
      <c r="B392" s="6"/>
      <c r="C392" s="6"/>
      <c r="D392" s="8">
        <v>200</v>
      </c>
      <c r="E392" s="61" t="str">
        <f>IF(Mängud!E101="","",Mängud!E101)</f>
        <v>Bye Bye</v>
      </c>
      <c r="F392" s="61"/>
      <c r="G392" s="61"/>
      <c r="H392" s="6"/>
      <c r="I392" s="6"/>
      <c r="J392" s="15">
        <v>-266</v>
      </c>
      <c r="K392" s="57" t="str">
        <f>IF(K386="","",IF(K386=H382,H390,H382))</f>
        <v>Bye Bye</v>
      </c>
      <c r="L392" s="57"/>
      <c r="M392" s="57"/>
      <c r="N392" s="7" t="s">
        <v>83</v>
      </c>
      <c r="O392" s="6"/>
    </row>
    <row r="393" spans="1:20" ht="12.75">
      <c r="A393" s="15">
        <v>-180</v>
      </c>
      <c r="B393" s="60" t="str">
        <f>IF(E368="","",IF(E368=B367,B369,B367))</f>
        <v>Bye Bye</v>
      </c>
      <c r="C393" s="60"/>
      <c r="D393" s="60"/>
      <c r="E393" s="9"/>
      <c r="F393" s="10" t="str">
        <f>IF(Mängud!F101="","",Mängud!F101)</f>
        <v>w.o.</v>
      </c>
      <c r="G393" s="13"/>
      <c r="H393" s="14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1:20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15">
        <v>-227</v>
      </c>
      <c r="N394" s="57" t="str">
        <f>IF(H382="","",IF(H382=E380,E384,E380))</f>
        <v>Bye Bye</v>
      </c>
      <c r="O394" s="57"/>
      <c r="P394" s="57"/>
      <c r="Q394" s="6"/>
      <c r="R394" s="6"/>
      <c r="S394" s="6"/>
      <c r="T394" s="6"/>
    </row>
    <row r="395" spans="1:20" ht="12.75">
      <c r="A395" s="15">
        <v>-197</v>
      </c>
      <c r="B395" s="57" t="str">
        <f>IF(E380="","",IF(E380=B379,B381,B379))</f>
        <v>Bye Bye</v>
      </c>
      <c r="C395" s="57"/>
      <c r="D395" s="57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8">
        <v>265</v>
      </c>
      <c r="Q395" s="59" t="str">
        <f>IF(Mängud!E166="","",Mängud!E166)</f>
        <v>Bye Bye</v>
      </c>
      <c r="R395" s="59"/>
      <c r="S395" s="59"/>
      <c r="T395" s="7" t="s">
        <v>82</v>
      </c>
    </row>
    <row r="396" spans="1:20" ht="12.75">
      <c r="A396" s="6"/>
      <c r="B396" s="6"/>
      <c r="C396" s="6"/>
      <c r="D396" s="8">
        <v>225</v>
      </c>
      <c r="E396" s="59" t="str">
        <f>IF(Mängud!E126="","",Mängud!E126)</f>
        <v>Bye Bye</v>
      </c>
      <c r="F396" s="59"/>
      <c r="G396" s="59"/>
      <c r="H396" s="6"/>
      <c r="I396" s="6"/>
      <c r="J396" s="6"/>
      <c r="K396" s="6"/>
      <c r="L396" s="6"/>
      <c r="M396" s="15">
        <v>-228</v>
      </c>
      <c r="N396" s="60" t="str">
        <f>IF(H390="","",IF(H390=E388,E392,E388))</f>
        <v>Bye Bye</v>
      </c>
      <c r="O396" s="60"/>
      <c r="P396" s="60"/>
      <c r="Q396" s="9"/>
      <c r="R396" s="10" t="str">
        <f>IF(Mängud!F166="","",Mängud!F166)</f>
        <v>w.o.</v>
      </c>
      <c r="S396" s="6"/>
      <c r="T396" s="6"/>
    </row>
    <row r="397" spans="1:20" ht="12.75">
      <c r="A397" s="15">
        <v>-198</v>
      </c>
      <c r="B397" s="60" t="str">
        <f>IF(E384="","",IF(E384=B383,B385,B383))</f>
        <v>Bye Bye</v>
      </c>
      <c r="C397" s="60"/>
      <c r="D397" s="60"/>
      <c r="E397" s="9"/>
      <c r="F397" s="10" t="str">
        <f>IF(Mängud!F126="","",Mängud!F126)</f>
        <v>w.o.</v>
      </c>
      <c r="G397" s="8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1:20" ht="12.75">
      <c r="A398" s="6"/>
      <c r="B398" s="6"/>
      <c r="C398" s="6"/>
      <c r="D398" s="6"/>
      <c r="E398" s="6"/>
      <c r="F398" s="6"/>
      <c r="G398" s="11">
        <v>264</v>
      </c>
      <c r="H398" s="59" t="str">
        <f>IF(Mängud!E165="","",Mängud!E165)</f>
        <v>Bye Bye</v>
      </c>
      <c r="I398" s="59"/>
      <c r="J398" s="59"/>
      <c r="K398" s="7" t="s">
        <v>85</v>
      </c>
      <c r="L398" s="6"/>
      <c r="P398" s="15">
        <v>-265</v>
      </c>
      <c r="Q398" s="57" t="str">
        <f>IF(Q395="","",IF(Q395=N394,N396,N394))</f>
        <v>Bye Bye</v>
      </c>
      <c r="R398" s="57"/>
      <c r="S398" s="57"/>
      <c r="T398" s="7" t="s">
        <v>84</v>
      </c>
    </row>
    <row r="399" spans="1:12" ht="12.75">
      <c r="A399" s="15">
        <v>-199</v>
      </c>
      <c r="B399" s="57" t="str">
        <f>IF(E388="","",IF(E388=B387,B389,B387))</f>
        <v>Bye Bye</v>
      </c>
      <c r="C399" s="57"/>
      <c r="D399" s="57"/>
      <c r="E399" s="6"/>
      <c r="F399" s="6"/>
      <c r="G399" s="11"/>
      <c r="H399" s="9"/>
      <c r="I399" s="10" t="str">
        <f>IF(Mängud!F165="","",Mängud!F165)</f>
        <v>w.o.</v>
      </c>
      <c r="J399" s="6"/>
      <c r="K399" s="6"/>
      <c r="L399" s="6"/>
    </row>
    <row r="400" spans="1:12" ht="12.75">
      <c r="A400" s="6"/>
      <c r="B400" s="6"/>
      <c r="C400" s="6"/>
      <c r="D400" s="8">
        <v>226</v>
      </c>
      <c r="E400" s="59" t="str">
        <f>IF(Mängud!E127="","",Mängud!E127)</f>
        <v>Bye Bye</v>
      </c>
      <c r="F400" s="59"/>
      <c r="G400" s="59"/>
      <c r="H400" s="12"/>
      <c r="I400" s="6"/>
      <c r="J400" s="6"/>
      <c r="K400" s="6"/>
      <c r="L400" s="6"/>
    </row>
    <row r="401" spans="1:12" ht="12.75">
      <c r="A401" s="15">
        <v>-200</v>
      </c>
      <c r="B401" s="60" t="str">
        <f>IF(E392="","",IF(E392=B391,B393,B391))</f>
        <v>Bye Bye</v>
      </c>
      <c r="C401" s="60"/>
      <c r="D401" s="60"/>
      <c r="E401" s="9"/>
      <c r="F401" s="10" t="str">
        <f>IF(Mängud!F127="","",Mängud!F127)</f>
        <v>w.o.</v>
      </c>
      <c r="G401" s="13"/>
      <c r="H401" s="14"/>
      <c r="I401" s="6"/>
      <c r="J401" s="6"/>
      <c r="K401" s="6"/>
      <c r="L401" s="6"/>
    </row>
    <row r="402" spans="1:12" ht="12.75">
      <c r="A402" s="6"/>
      <c r="B402" s="6"/>
      <c r="C402" s="6"/>
      <c r="D402" s="6"/>
      <c r="E402" s="6"/>
      <c r="F402" s="6"/>
      <c r="G402" s="15">
        <v>-264</v>
      </c>
      <c r="H402" s="57" t="str">
        <f>IF(H398="","",IF(H398=E396,E400,E396))</f>
        <v>Bye Bye</v>
      </c>
      <c r="I402" s="57"/>
      <c r="J402" s="57"/>
      <c r="K402" s="7" t="s">
        <v>87</v>
      </c>
      <c r="L402" s="6"/>
    </row>
    <row r="403" spans="1:20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15">
        <v>-225</v>
      </c>
      <c r="N403" s="57" t="str">
        <f>IF(E396="","",IF(E396=B395,B397,B395))</f>
        <v>Bye Bye</v>
      </c>
      <c r="O403" s="57"/>
      <c r="P403" s="57"/>
      <c r="Q403" s="6"/>
      <c r="R403" s="6"/>
      <c r="S403" s="6"/>
      <c r="T403" s="6"/>
    </row>
    <row r="404" spans="13:20" ht="12.75">
      <c r="M404" s="6"/>
      <c r="N404" s="6"/>
      <c r="O404" s="6"/>
      <c r="P404" s="8">
        <v>263</v>
      </c>
      <c r="Q404" s="59" t="str">
        <f>IF(Mängud!E164="","",Mängud!E164)</f>
        <v>Bye Bye</v>
      </c>
      <c r="R404" s="59"/>
      <c r="S404" s="59"/>
      <c r="T404" s="7" t="s">
        <v>86</v>
      </c>
    </row>
    <row r="405" spans="13:20" ht="12.75">
      <c r="M405" s="15">
        <v>-226</v>
      </c>
      <c r="N405" s="60" t="str">
        <f>IF(E400="","",IF(E400=B399,B401,B399))</f>
        <v>Bye Bye</v>
      </c>
      <c r="O405" s="60"/>
      <c r="P405" s="60"/>
      <c r="Q405" s="9"/>
      <c r="R405" s="10" t="str">
        <f>IF(Mängud!F164="","",Mängud!F164)</f>
        <v>w.o.</v>
      </c>
      <c r="S405" s="6"/>
      <c r="T405" s="6"/>
    </row>
    <row r="406" spans="13:20" ht="12.75">
      <c r="M406" s="6"/>
      <c r="N406" s="6"/>
      <c r="O406" s="6"/>
      <c r="P406" s="6"/>
      <c r="Q406" s="6"/>
      <c r="R406" s="6"/>
      <c r="S406" s="6"/>
      <c r="T406" s="6"/>
    </row>
    <row r="407" spans="13:20" ht="12.75">
      <c r="M407" s="6"/>
      <c r="N407" s="6"/>
      <c r="O407" s="6"/>
      <c r="P407" s="15">
        <v>-263</v>
      </c>
      <c r="Q407" s="57" t="str">
        <f>IF(Q404="","",IF(Q404=N403,N405,N403))</f>
        <v>Bye Bye</v>
      </c>
      <c r="R407" s="57"/>
      <c r="S407" s="57"/>
      <c r="T407" s="7" t="s">
        <v>88</v>
      </c>
    </row>
  </sheetData>
  <sheetProtection/>
  <mergeCells count="534">
    <mergeCell ref="B67:D67"/>
    <mergeCell ref="Q67:S67"/>
    <mergeCell ref="A68:T68"/>
    <mergeCell ref="A4:T4"/>
    <mergeCell ref="I132:L132"/>
    <mergeCell ref="N63:P63"/>
    <mergeCell ref="H64:J64"/>
    <mergeCell ref="Q64:S64"/>
    <mergeCell ref="B65:D65"/>
    <mergeCell ref="N65:P65"/>
    <mergeCell ref="E66:G66"/>
    <mergeCell ref="E58:G58"/>
    <mergeCell ref="B59:D59"/>
    <mergeCell ref="K60:M60"/>
    <mergeCell ref="B61:D61"/>
    <mergeCell ref="E62:G62"/>
    <mergeCell ref="B63:D63"/>
    <mergeCell ref="N52:P52"/>
    <mergeCell ref="B53:D53"/>
    <mergeCell ref="E54:G54"/>
    <mergeCell ref="B55:D55"/>
    <mergeCell ref="H56:J56"/>
    <mergeCell ref="B57:D57"/>
    <mergeCell ref="E46:G46"/>
    <mergeCell ref="B47:D47"/>
    <mergeCell ref="H48:J48"/>
    <mergeCell ref="B49:D49"/>
    <mergeCell ref="E50:G50"/>
    <mergeCell ref="B51:D51"/>
    <mergeCell ref="H40:J40"/>
    <mergeCell ref="B41:D41"/>
    <mergeCell ref="E42:G42"/>
    <mergeCell ref="B43:D43"/>
    <mergeCell ref="K44:M44"/>
    <mergeCell ref="B45:D45"/>
    <mergeCell ref="E34:G34"/>
    <mergeCell ref="B35:D35"/>
    <mergeCell ref="Q36:S36"/>
    <mergeCell ref="B37:D37"/>
    <mergeCell ref="E38:G38"/>
    <mergeCell ref="B39:D39"/>
    <mergeCell ref="K28:M28"/>
    <mergeCell ref="B29:D29"/>
    <mergeCell ref="E30:G30"/>
    <mergeCell ref="B31:D31"/>
    <mergeCell ref="H32:J32"/>
    <mergeCell ref="B33:D33"/>
    <mergeCell ref="E22:G22"/>
    <mergeCell ref="B23:D23"/>
    <mergeCell ref="H24:J24"/>
    <mergeCell ref="B25:D25"/>
    <mergeCell ref="E26:G26"/>
    <mergeCell ref="B27:D27"/>
    <mergeCell ref="H16:J16"/>
    <mergeCell ref="B17:D17"/>
    <mergeCell ref="E18:G18"/>
    <mergeCell ref="B19:D19"/>
    <mergeCell ref="N20:P20"/>
    <mergeCell ref="B21:D21"/>
    <mergeCell ref="E10:G10"/>
    <mergeCell ref="B11:D11"/>
    <mergeCell ref="K12:M12"/>
    <mergeCell ref="B13:D13"/>
    <mergeCell ref="E14:G14"/>
    <mergeCell ref="B15:D15"/>
    <mergeCell ref="B5:D5"/>
    <mergeCell ref="E6:G6"/>
    <mergeCell ref="B7:D7"/>
    <mergeCell ref="H8:J8"/>
    <mergeCell ref="B9:D9"/>
    <mergeCell ref="I199:L199"/>
    <mergeCell ref="E130:G130"/>
    <mergeCell ref="B131:D131"/>
    <mergeCell ref="K124:M124"/>
    <mergeCell ref="B125:D125"/>
    <mergeCell ref="A1:E1"/>
    <mergeCell ref="F1:P1"/>
    <mergeCell ref="Q1:T1"/>
    <mergeCell ref="A2:E2"/>
    <mergeCell ref="F2:P2"/>
    <mergeCell ref="Q2:T3"/>
    <mergeCell ref="B3:D3"/>
    <mergeCell ref="F3:P3"/>
    <mergeCell ref="E126:G126"/>
    <mergeCell ref="B127:D127"/>
    <mergeCell ref="H128:J128"/>
    <mergeCell ref="B129:D129"/>
    <mergeCell ref="E118:G118"/>
    <mergeCell ref="B119:D119"/>
    <mergeCell ref="H120:J120"/>
    <mergeCell ref="B121:D121"/>
    <mergeCell ref="E122:G122"/>
    <mergeCell ref="B123:D123"/>
    <mergeCell ref="H112:J112"/>
    <mergeCell ref="B113:D113"/>
    <mergeCell ref="E114:G114"/>
    <mergeCell ref="B115:D115"/>
    <mergeCell ref="N116:P116"/>
    <mergeCell ref="B117:D117"/>
    <mergeCell ref="E106:G106"/>
    <mergeCell ref="B107:D107"/>
    <mergeCell ref="K108:M108"/>
    <mergeCell ref="B109:D109"/>
    <mergeCell ref="E110:G110"/>
    <mergeCell ref="B111:D111"/>
    <mergeCell ref="Q100:S100"/>
    <mergeCell ref="B101:D101"/>
    <mergeCell ref="E102:G102"/>
    <mergeCell ref="B103:D103"/>
    <mergeCell ref="H104:J104"/>
    <mergeCell ref="B105:D105"/>
    <mergeCell ref="E94:G94"/>
    <mergeCell ref="B95:D95"/>
    <mergeCell ref="H96:J96"/>
    <mergeCell ref="B97:D97"/>
    <mergeCell ref="E98:G98"/>
    <mergeCell ref="B99:D99"/>
    <mergeCell ref="H88:J88"/>
    <mergeCell ref="B89:D89"/>
    <mergeCell ref="E90:G90"/>
    <mergeCell ref="B91:D91"/>
    <mergeCell ref="K92:M92"/>
    <mergeCell ref="B93:D93"/>
    <mergeCell ref="E82:G82"/>
    <mergeCell ref="B83:D83"/>
    <mergeCell ref="N84:P84"/>
    <mergeCell ref="B85:D85"/>
    <mergeCell ref="E86:G86"/>
    <mergeCell ref="B87:D87"/>
    <mergeCell ref="K76:M76"/>
    <mergeCell ref="B77:D77"/>
    <mergeCell ref="E78:G78"/>
    <mergeCell ref="B79:D79"/>
    <mergeCell ref="H80:J80"/>
    <mergeCell ref="B81:D81"/>
    <mergeCell ref="N198:P198"/>
    <mergeCell ref="Q198:S198"/>
    <mergeCell ref="B69:D69"/>
    <mergeCell ref="E70:G70"/>
    <mergeCell ref="B71:D71"/>
    <mergeCell ref="H72:J72"/>
    <mergeCell ref="B73:D73"/>
    <mergeCell ref="E74:G74"/>
    <mergeCell ref="B75:D75"/>
    <mergeCell ref="E195:G195"/>
    <mergeCell ref="B196:D196"/>
    <mergeCell ref="K196:M196"/>
    <mergeCell ref="B198:D198"/>
    <mergeCell ref="E198:G198"/>
    <mergeCell ref="H198:J198"/>
    <mergeCell ref="K198:M198"/>
    <mergeCell ref="Q190:S190"/>
    <mergeCell ref="E191:G191"/>
    <mergeCell ref="B192:D192"/>
    <mergeCell ref="K192:M192"/>
    <mergeCell ref="E193:G193"/>
    <mergeCell ref="B194:D194"/>
    <mergeCell ref="H194:J194"/>
    <mergeCell ref="N194:P194"/>
    <mergeCell ref="E187:G187"/>
    <mergeCell ref="B188:D188"/>
    <mergeCell ref="K188:M188"/>
    <mergeCell ref="E189:G189"/>
    <mergeCell ref="B190:D190"/>
    <mergeCell ref="H190:J190"/>
    <mergeCell ref="E183:G183"/>
    <mergeCell ref="B184:D184"/>
    <mergeCell ref="K184:M184"/>
    <mergeCell ref="Q184:S184"/>
    <mergeCell ref="E185:G185"/>
    <mergeCell ref="B186:D186"/>
    <mergeCell ref="H186:J186"/>
    <mergeCell ref="N186:P186"/>
    <mergeCell ref="E179:G179"/>
    <mergeCell ref="B180:D180"/>
    <mergeCell ref="K180:M180"/>
    <mergeCell ref="Q180:S180"/>
    <mergeCell ref="E181:G181"/>
    <mergeCell ref="B182:D182"/>
    <mergeCell ref="H182:J182"/>
    <mergeCell ref="Q174:S174"/>
    <mergeCell ref="E175:G175"/>
    <mergeCell ref="B176:D176"/>
    <mergeCell ref="K176:M176"/>
    <mergeCell ref="E177:G177"/>
    <mergeCell ref="B178:D178"/>
    <mergeCell ref="H178:J178"/>
    <mergeCell ref="N178:P178"/>
    <mergeCell ref="E171:G171"/>
    <mergeCell ref="B172:D172"/>
    <mergeCell ref="K172:M172"/>
    <mergeCell ref="E173:G173"/>
    <mergeCell ref="B174:D174"/>
    <mergeCell ref="H174:J174"/>
    <mergeCell ref="E167:G167"/>
    <mergeCell ref="B168:D168"/>
    <mergeCell ref="K168:M168"/>
    <mergeCell ref="Q168:S168"/>
    <mergeCell ref="E169:G169"/>
    <mergeCell ref="B170:D170"/>
    <mergeCell ref="H170:J170"/>
    <mergeCell ref="N170:P170"/>
    <mergeCell ref="E163:G163"/>
    <mergeCell ref="B164:D164"/>
    <mergeCell ref="K164:M164"/>
    <mergeCell ref="Q164:S164"/>
    <mergeCell ref="E165:G165"/>
    <mergeCell ref="B166:D166"/>
    <mergeCell ref="H166:J166"/>
    <mergeCell ref="Q158:S158"/>
    <mergeCell ref="E159:G159"/>
    <mergeCell ref="B160:D160"/>
    <mergeCell ref="K160:M160"/>
    <mergeCell ref="E161:G161"/>
    <mergeCell ref="B162:D162"/>
    <mergeCell ref="H162:J162"/>
    <mergeCell ref="N162:P162"/>
    <mergeCell ref="E155:G155"/>
    <mergeCell ref="B156:D156"/>
    <mergeCell ref="K156:M156"/>
    <mergeCell ref="E157:G157"/>
    <mergeCell ref="B158:D158"/>
    <mergeCell ref="H158:J158"/>
    <mergeCell ref="E151:G151"/>
    <mergeCell ref="B152:D152"/>
    <mergeCell ref="K152:M152"/>
    <mergeCell ref="Q152:S152"/>
    <mergeCell ref="E153:G153"/>
    <mergeCell ref="B154:D154"/>
    <mergeCell ref="H154:J154"/>
    <mergeCell ref="N154:P154"/>
    <mergeCell ref="E147:G147"/>
    <mergeCell ref="B148:D148"/>
    <mergeCell ref="K148:M148"/>
    <mergeCell ref="Q148:S148"/>
    <mergeCell ref="E149:G149"/>
    <mergeCell ref="B150:D150"/>
    <mergeCell ref="H150:J150"/>
    <mergeCell ref="Q142:S142"/>
    <mergeCell ref="E143:G143"/>
    <mergeCell ref="B144:D144"/>
    <mergeCell ref="K144:M144"/>
    <mergeCell ref="E145:G145"/>
    <mergeCell ref="B146:D146"/>
    <mergeCell ref="H146:J146"/>
    <mergeCell ref="N146:P146"/>
    <mergeCell ref="N138:P138"/>
    <mergeCell ref="E139:G139"/>
    <mergeCell ref="B140:D140"/>
    <mergeCell ref="K140:M140"/>
    <mergeCell ref="E141:G141"/>
    <mergeCell ref="B142:D142"/>
    <mergeCell ref="H142:J142"/>
    <mergeCell ref="A270:T270"/>
    <mergeCell ref="B267:D267"/>
    <mergeCell ref="Q267:S267"/>
    <mergeCell ref="E268:G268"/>
    <mergeCell ref="N268:P268"/>
    <mergeCell ref="B136:D136"/>
    <mergeCell ref="K136:M136"/>
    <mergeCell ref="Q136:S136"/>
    <mergeCell ref="E137:G137"/>
    <mergeCell ref="B138:D138"/>
    <mergeCell ref="E264:G264"/>
    <mergeCell ref="B265:D265"/>
    <mergeCell ref="H266:J266"/>
    <mergeCell ref="N266:P266"/>
    <mergeCell ref="Q132:S132"/>
    <mergeCell ref="E133:G133"/>
    <mergeCell ref="B134:D134"/>
    <mergeCell ref="H134:J134"/>
    <mergeCell ref="E135:G135"/>
    <mergeCell ref="H138:J138"/>
    <mergeCell ref="N264:P264"/>
    <mergeCell ref="B259:D259"/>
    <mergeCell ref="E260:G260"/>
    <mergeCell ref="K260:M260"/>
    <mergeCell ref="Q265:S265"/>
    <mergeCell ref="B269:D269"/>
    <mergeCell ref="H269:J269"/>
    <mergeCell ref="Q269:S269"/>
    <mergeCell ref="B261:D261"/>
    <mergeCell ref="B263:D263"/>
    <mergeCell ref="B255:D255"/>
    <mergeCell ref="E256:G256"/>
    <mergeCell ref="N262:P262"/>
    <mergeCell ref="B257:D257"/>
    <mergeCell ref="Q263:S263"/>
    <mergeCell ref="H258:J258"/>
    <mergeCell ref="B249:D249"/>
    <mergeCell ref="H250:J250"/>
    <mergeCell ref="B251:D251"/>
    <mergeCell ref="E252:G252"/>
    <mergeCell ref="B253:D253"/>
    <mergeCell ref="K254:M254"/>
    <mergeCell ref="N246:P246"/>
    <mergeCell ref="B243:D243"/>
    <mergeCell ref="Q247:S247"/>
    <mergeCell ref="E244:G244"/>
    <mergeCell ref="N248:P248"/>
    <mergeCell ref="B245:D245"/>
    <mergeCell ref="H246:J246"/>
    <mergeCell ref="B247:D247"/>
    <mergeCell ref="E248:G248"/>
    <mergeCell ref="Q242:S242"/>
    <mergeCell ref="B237:D237"/>
    <mergeCell ref="B239:D239"/>
    <mergeCell ref="E240:G240"/>
    <mergeCell ref="B241:D241"/>
    <mergeCell ref="H242:J242"/>
    <mergeCell ref="Q239:S239"/>
    <mergeCell ref="N238:P238"/>
    <mergeCell ref="H234:J234"/>
    <mergeCell ref="N240:P240"/>
    <mergeCell ref="B235:D235"/>
    <mergeCell ref="E236:G236"/>
    <mergeCell ref="K236:M236"/>
    <mergeCell ref="E228:G228"/>
    <mergeCell ref="B229:D229"/>
    <mergeCell ref="K230:M230"/>
    <mergeCell ref="B231:D231"/>
    <mergeCell ref="E232:G232"/>
    <mergeCell ref="B233:D233"/>
    <mergeCell ref="N225:P225"/>
    <mergeCell ref="B223:D223"/>
    <mergeCell ref="E224:G224"/>
    <mergeCell ref="B225:D225"/>
    <mergeCell ref="H226:J226"/>
    <mergeCell ref="B227:D227"/>
    <mergeCell ref="B219:D219"/>
    <mergeCell ref="Q219:S219"/>
    <mergeCell ref="E220:G220"/>
    <mergeCell ref="N223:P223"/>
    <mergeCell ref="B221:D221"/>
    <mergeCell ref="Q224:S224"/>
    <mergeCell ref="H222:J222"/>
    <mergeCell ref="E216:G216"/>
    <mergeCell ref="N216:P216"/>
    <mergeCell ref="B217:D217"/>
    <mergeCell ref="Q217:S217"/>
    <mergeCell ref="H218:J218"/>
    <mergeCell ref="N218:P218"/>
    <mergeCell ref="B213:D213"/>
    <mergeCell ref="Q213:S213"/>
    <mergeCell ref="H214:J214"/>
    <mergeCell ref="N214:P214"/>
    <mergeCell ref="B215:D215"/>
    <mergeCell ref="Q215:S215"/>
    <mergeCell ref="H210:J210"/>
    <mergeCell ref="N210:P210"/>
    <mergeCell ref="B211:D211"/>
    <mergeCell ref="Q211:S211"/>
    <mergeCell ref="E212:G212"/>
    <mergeCell ref="N212:P212"/>
    <mergeCell ref="B207:D207"/>
    <mergeCell ref="K207:M207"/>
    <mergeCell ref="E208:G208"/>
    <mergeCell ref="N208:P208"/>
    <mergeCell ref="B209:D209"/>
    <mergeCell ref="Q209:S209"/>
    <mergeCell ref="B325:D325"/>
    <mergeCell ref="B327:D327"/>
    <mergeCell ref="E328:G328"/>
    <mergeCell ref="B329:D329"/>
    <mergeCell ref="B203:D203"/>
    <mergeCell ref="K203:M203"/>
    <mergeCell ref="E204:G204"/>
    <mergeCell ref="B205:D205"/>
    <mergeCell ref="H205:J205"/>
    <mergeCell ref="E206:G206"/>
    <mergeCell ref="Q330:S330"/>
    <mergeCell ref="E332:G332"/>
    <mergeCell ref="B333:D333"/>
    <mergeCell ref="H333:J333"/>
    <mergeCell ref="B199:D199"/>
    <mergeCell ref="E200:G200"/>
    <mergeCell ref="B201:D201"/>
    <mergeCell ref="H201:J201"/>
    <mergeCell ref="E202:G202"/>
    <mergeCell ref="B331:D331"/>
    <mergeCell ref="N326:P326"/>
    <mergeCell ref="B321:D321"/>
    <mergeCell ref="H330:J330"/>
    <mergeCell ref="N333:P333"/>
    <mergeCell ref="Q327:S327"/>
    <mergeCell ref="H322:J322"/>
    <mergeCell ref="N328:P328"/>
    <mergeCell ref="B323:D323"/>
    <mergeCell ref="E324:G324"/>
    <mergeCell ref="K324:M324"/>
    <mergeCell ref="B315:D315"/>
    <mergeCell ref="E316:G316"/>
    <mergeCell ref="B317:D317"/>
    <mergeCell ref="K318:M318"/>
    <mergeCell ref="B319:D319"/>
    <mergeCell ref="E320:G320"/>
    <mergeCell ref="Q312:S312"/>
    <mergeCell ref="E308:G308"/>
    <mergeCell ref="N313:P313"/>
    <mergeCell ref="B309:D309"/>
    <mergeCell ref="H310:J310"/>
    <mergeCell ref="Q315:S315"/>
    <mergeCell ref="B311:D311"/>
    <mergeCell ref="E312:G312"/>
    <mergeCell ref="B313:D313"/>
    <mergeCell ref="H314:J314"/>
    <mergeCell ref="B303:D303"/>
    <mergeCell ref="E304:G304"/>
    <mergeCell ref="B305:D305"/>
    <mergeCell ref="H306:J306"/>
    <mergeCell ref="N311:P311"/>
    <mergeCell ref="B307:D307"/>
    <mergeCell ref="B299:D299"/>
    <mergeCell ref="Q299:S299"/>
    <mergeCell ref="E300:G300"/>
    <mergeCell ref="N300:P300"/>
    <mergeCell ref="B301:D301"/>
    <mergeCell ref="Q302:S302"/>
    <mergeCell ref="B295:D295"/>
    <mergeCell ref="E296:G296"/>
    <mergeCell ref="N296:P296"/>
    <mergeCell ref="B297:D297"/>
    <mergeCell ref="H298:J298"/>
    <mergeCell ref="N298:P298"/>
    <mergeCell ref="B289:D289"/>
    <mergeCell ref="H290:J290"/>
    <mergeCell ref="B291:D291"/>
    <mergeCell ref="E292:G292"/>
    <mergeCell ref="B293:D293"/>
    <mergeCell ref="K294:M294"/>
    <mergeCell ref="B397:D397"/>
    <mergeCell ref="E276:G276"/>
    <mergeCell ref="B277:D277"/>
    <mergeCell ref="K278:M278"/>
    <mergeCell ref="B279:D279"/>
    <mergeCell ref="E280:G280"/>
    <mergeCell ref="B281:D281"/>
    <mergeCell ref="H282:J282"/>
    <mergeCell ref="B283:D283"/>
    <mergeCell ref="E284:G284"/>
    <mergeCell ref="Q407:S407"/>
    <mergeCell ref="B271:D271"/>
    <mergeCell ref="E272:G272"/>
    <mergeCell ref="B273:D273"/>
    <mergeCell ref="H274:J274"/>
    <mergeCell ref="B275:D275"/>
    <mergeCell ref="B399:D399"/>
    <mergeCell ref="B393:D393"/>
    <mergeCell ref="B395:D395"/>
    <mergeCell ref="E396:G396"/>
    <mergeCell ref="Q398:S398"/>
    <mergeCell ref="Q404:S404"/>
    <mergeCell ref="E400:G400"/>
    <mergeCell ref="N405:P405"/>
    <mergeCell ref="B401:D401"/>
    <mergeCell ref="H402:J402"/>
    <mergeCell ref="N394:P394"/>
    <mergeCell ref="B389:D389"/>
    <mergeCell ref="H398:J398"/>
    <mergeCell ref="N403:P403"/>
    <mergeCell ref="Q395:S395"/>
    <mergeCell ref="H390:J390"/>
    <mergeCell ref="N396:P396"/>
    <mergeCell ref="B391:D391"/>
    <mergeCell ref="E392:G392"/>
    <mergeCell ref="K392:M392"/>
    <mergeCell ref="B383:D383"/>
    <mergeCell ref="E384:G384"/>
    <mergeCell ref="B385:D385"/>
    <mergeCell ref="K386:M386"/>
    <mergeCell ref="B387:D387"/>
    <mergeCell ref="E388:G388"/>
    <mergeCell ref="Q380:S380"/>
    <mergeCell ref="E376:G376"/>
    <mergeCell ref="N381:P381"/>
    <mergeCell ref="B377:D377"/>
    <mergeCell ref="H378:J378"/>
    <mergeCell ref="Q383:S383"/>
    <mergeCell ref="B379:D379"/>
    <mergeCell ref="E380:G380"/>
    <mergeCell ref="B381:D381"/>
    <mergeCell ref="H382:J382"/>
    <mergeCell ref="B371:D371"/>
    <mergeCell ref="E372:G372"/>
    <mergeCell ref="B373:D373"/>
    <mergeCell ref="H374:J374"/>
    <mergeCell ref="N379:P379"/>
    <mergeCell ref="B375:D375"/>
    <mergeCell ref="B367:D367"/>
    <mergeCell ref="Q367:S367"/>
    <mergeCell ref="E368:G368"/>
    <mergeCell ref="N368:P368"/>
    <mergeCell ref="B369:D369"/>
    <mergeCell ref="Q370:S370"/>
    <mergeCell ref="B363:D363"/>
    <mergeCell ref="E364:G364"/>
    <mergeCell ref="N364:P364"/>
    <mergeCell ref="B365:D365"/>
    <mergeCell ref="H366:J366"/>
    <mergeCell ref="N366:P366"/>
    <mergeCell ref="B357:D357"/>
    <mergeCell ref="H358:J358"/>
    <mergeCell ref="B359:D359"/>
    <mergeCell ref="E360:G360"/>
    <mergeCell ref="B361:D361"/>
    <mergeCell ref="K362:M362"/>
    <mergeCell ref="B351:D351"/>
    <mergeCell ref="E352:G352"/>
    <mergeCell ref="B353:D353"/>
    <mergeCell ref="N354:P354"/>
    <mergeCell ref="B355:D355"/>
    <mergeCell ref="E356:G356"/>
    <mergeCell ref="B345:D345"/>
    <mergeCell ref="K346:M346"/>
    <mergeCell ref="B347:D347"/>
    <mergeCell ref="E348:G348"/>
    <mergeCell ref="B349:D349"/>
    <mergeCell ref="H350:J350"/>
    <mergeCell ref="E340:G340"/>
    <mergeCell ref="B341:D341"/>
    <mergeCell ref="H342:J342"/>
    <mergeCell ref="B343:D343"/>
    <mergeCell ref="A338:T338"/>
    <mergeCell ref="E344:G344"/>
    <mergeCell ref="Q337:S337"/>
    <mergeCell ref="Q250:S250"/>
    <mergeCell ref="Q227:S227"/>
    <mergeCell ref="Q334:S334"/>
    <mergeCell ref="N335:P335"/>
    <mergeCell ref="B339:D339"/>
    <mergeCell ref="B285:D285"/>
    <mergeCell ref="N286:P286"/>
    <mergeCell ref="B287:D287"/>
    <mergeCell ref="E288:G288"/>
  </mergeCells>
  <printOptions/>
  <pageMargins left="0" right="0" top="0" bottom="0" header="0.31496062992125984" footer="0.31496062992125984"/>
  <pageSetup horizontalDpi="600" verticalDpi="600" orientation="portrait" paperSize="9" scale="92" r:id="rId1"/>
  <rowBreaks count="4" manualBreakCount="4">
    <brk id="67" max="255" man="1"/>
    <brk id="131" max="255" man="1"/>
    <brk id="198" max="255" man="1"/>
    <brk id="3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V306"/>
  <sheetViews>
    <sheetView zoomScalePageLayoutView="0" workbookViewId="0" topLeftCell="A33">
      <selection activeCell="O50" sqref="O50"/>
    </sheetView>
  </sheetViews>
  <sheetFormatPr defaultColWidth="9.140625" defaultRowHeight="12.75"/>
  <cols>
    <col min="1" max="1" width="17.00390625" style="32" customWidth="1"/>
    <col min="2" max="2" width="15.421875" style="32" customWidth="1"/>
    <col min="3" max="3" width="19.00390625" style="32" customWidth="1"/>
    <col min="4" max="4" width="23.00390625" style="33" customWidth="1"/>
    <col min="5" max="5" width="15.57421875" style="32" customWidth="1"/>
    <col min="6" max="6" width="21.7109375" style="33" customWidth="1"/>
    <col min="7" max="7" width="9.140625" style="33" customWidth="1"/>
    <col min="8" max="8" width="11.28125" style="33" bestFit="1" customWidth="1"/>
    <col min="9" max="16384" width="9.140625" style="32" customWidth="1"/>
  </cols>
  <sheetData>
    <row r="1" spans="1:256" s="3" customFormat="1" ht="15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56" s="3" customFormat="1" ht="12.75">
      <c r="A2" s="45" t="s">
        <v>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8" ht="15">
      <c r="A3" s="37" t="s">
        <v>149</v>
      </c>
      <c r="B3" s="37" t="s">
        <v>150</v>
      </c>
      <c r="C3" s="37" t="s">
        <v>151</v>
      </c>
      <c r="D3" s="53" t="s">
        <v>152</v>
      </c>
      <c r="E3" s="37" t="s">
        <v>153</v>
      </c>
      <c r="F3" s="53" t="s">
        <v>154</v>
      </c>
      <c r="G3" s="53" t="s">
        <v>155</v>
      </c>
      <c r="H3" s="53" t="s">
        <v>156</v>
      </c>
    </row>
    <row r="4" spans="1:4" ht="15">
      <c r="A4" s="34" t="s">
        <v>157</v>
      </c>
      <c r="B4" s="35" t="s">
        <v>317</v>
      </c>
      <c r="C4" s="35"/>
      <c r="D4" s="36"/>
    </row>
    <row r="5" spans="1:4" ht="15">
      <c r="A5" s="37" t="s">
        <v>158</v>
      </c>
      <c r="B5" s="38">
        <v>45367</v>
      </c>
      <c r="C5" s="35"/>
      <c r="D5" s="36"/>
    </row>
    <row r="6" spans="1:4" ht="15">
      <c r="A6" s="37" t="s">
        <v>159</v>
      </c>
      <c r="B6" s="35" t="s">
        <v>318</v>
      </c>
      <c r="C6" s="35"/>
      <c r="D6" s="36"/>
    </row>
    <row r="7" spans="1:4" ht="15">
      <c r="A7" s="37" t="s">
        <v>160</v>
      </c>
      <c r="B7" s="35" t="s">
        <v>227</v>
      </c>
      <c r="C7" s="35"/>
      <c r="D7" s="36"/>
    </row>
    <row r="8" spans="1:4" ht="15">
      <c r="A8" s="37" t="s">
        <v>161</v>
      </c>
      <c r="B8" s="35" t="s">
        <v>286</v>
      </c>
      <c r="C8" s="35"/>
      <c r="D8" s="36"/>
    </row>
    <row r="9" spans="1:8" s="35" customFormat="1" ht="15">
      <c r="A9" s="37" t="s">
        <v>5</v>
      </c>
      <c r="B9" s="37" t="s">
        <v>162</v>
      </c>
      <c r="C9" s="37" t="s">
        <v>163</v>
      </c>
      <c r="D9" s="53" t="s">
        <v>6</v>
      </c>
      <c r="F9" s="36"/>
      <c r="G9" s="36"/>
      <c r="H9" s="36"/>
    </row>
    <row r="10" spans="1:4" ht="15">
      <c r="A10" s="46">
        <v>1</v>
      </c>
      <c r="B10" s="47" t="str">
        <f>IF(Paigutus!C4="","",Paigutus!C4)</f>
        <v>Luigemaa</v>
      </c>
      <c r="C10" s="46" t="str">
        <f>IF(Paigutus!B4="","",Paigutus!B4)</f>
        <v>Antti</v>
      </c>
      <c r="D10" s="48">
        <f>IF(Paigutus!E4="","",Paigutus!E4)</f>
        <v>204</v>
      </c>
    </row>
    <row r="11" spans="1:4" ht="15">
      <c r="A11" s="46">
        <v>2</v>
      </c>
      <c r="B11" s="47" t="str">
        <f>IF(Paigutus!C5="","",Paigutus!C5)</f>
        <v>Türi</v>
      </c>
      <c r="C11" s="46" t="str">
        <f>IF(Paigutus!B5="","",Paigutus!B5)</f>
        <v>Frank tomas</v>
      </c>
      <c r="D11" s="48">
        <f>IF(Paigutus!E5="","",Paigutus!E5)</f>
        <v>9706</v>
      </c>
    </row>
    <row r="12" spans="1:4" ht="15">
      <c r="A12" s="46">
        <v>3</v>
      </c>
      <c r="B12" s="47" t="str">
        <f>IF(Paigutus!C6="","",Paigutus!C6)</f>
        <v>King</v>
      </c>
      <c r="C12" s="46" t="str">
        <f>IF(Paigutus!B6="","",Paigutus!B6)</f>
        <v>Urmas</v>
      </c>
      <c r="D12" s="48">
        <f>IF(Paigutus!E6="","",Paigutus!E6)</f>
        <v>178</v>
      </c>
    </row>
    <row r="13" spans="1:4" ht="15">
      <c r="A13" s="46">
        <v>4</v>
      </c>
      <c r="B13" s="47" t="str">
        <f>IF(Paigutus!C7="","",Paigutus!C7)</f>
        <v>Salla</v>
      </c>
      <c r="C13" s="46" t="str">
        <f>IF(Paigutus!B7="","",Paigutus!B7)</f>
        <v>Allan</v>
      </c>
      <c r="D13" s="48">
        <f>IF(Paigutus!E7="","",Paigutus!E7)</f>
        <v>7445</v>
      </c>
    </row>
    <row r="14" spans="1:4" ht="15">
      <c r="A14" s="46">
        <v>5</v>
      </c>
      <c r="B14" s="47" t="str">
        <f>IF(Paigutus!C8="","",Paigutus!C8)</f>
        <v>Veesaar</v>
      </c>
      <c r="C14" s="46" t="str">
        <f>IF(Paigutus!B8="","",Paigutus!B8)</f>
        <v>Pille</v>
      </c>
      <c r="D14" s="48">
        <f>IF(Paigutus!E8="","",Paigutus!E8)</f>
        <v>44</v>
      </c>
    </row>
    <row r="15" spans="1:4" ht="15">
      <c r="A15" s="46">
        <v>6</v>
      </c>
      <c r="B15" s="47" t="str">
        <f>IF(Paigutus!C9="","",Paigutus!C9)</f>
        <v>Pugi</v>
      </c>
      <c r="C15" s="46" t="str">
        <f>IF(Paigutus!B9="","",Paigutus!B9)</f>
        <v>Tristan</v>
      </c>
      <c r="D15" s="48">
        <f>IF(Paigutus!E9="","",Paigutus!E9)</f>
        <v>8075</v>
      </c>
    </row>
    <row r="16" spans="1:4" ht="15">
      <c r="A16" s="46">
        <v>7</v>
      </c>
      <c r="B16" s="47" t="str">
        <f>IF(Paigutus!C10="","",Paigutus!C10)</f>
        <v>Sinisalu</v>
      </c>
      <c r="C16" s="46" t="str">
        <f>IF(Paigutus!B10="","",Paigutus!B10)</f>
        <v>Urmas</v>
      </c>
      <c r="D16" s="48">
        <f>IF(Paigutus!E10="","",Paigutus!E10)</f>
        <v>8178</v>
      </c>
    </row>
    <row r="17" spans="1:4" ht="15">
      <c r="A17" s="46">
        <v>8</v>
      </c>
      <c r="B17" s="47" t="str">
        <f>IF(Paigutus!C11="","",Paigutus!C11)</f>
        <v>Thornbech</v>
      </c>
      <c r="C17" s="46" t="str">
        <f>IF(Paigutus!B11="","",Paigutus!B11)</f>
        <v>Kai</v>
      </c>
      <c r="D17" s="48">
        <f>IF(Paigutus!E11="","",Paigutus!E11)</f>
        <v>91</v>
      </c>
    </row>
    <row r="18" spans="1:4" ht="15">
      <c r="A18" s="46">
        <v>9</v>
      </c>
      <c r="B18" s="47" t="str">
        <f>IF(Paigutus!C12="","",Paigutus!C12)</f>
        <v>Rybachok</v>
      </c>
      <c r="C18" s="46" t="str">
        <f>IF(Paigutus!B12="","",Paigutus!B12)</f>
        <v>Vladyslav</v>
      </c>
      <c r="D18" s="48">
        <f>IF(Paigutus!E12="","",Paigutus!E12)</f>
        <v>10100</v>
      </c>
    </row>
    <row r="19" spans="1:4" ht="15">
      <c r="A19" s="46">
        <v>10</v>
      </c>
      <c r="B19" s="47" t="str">
        <f>IF(Paigutus!C13="","",Paigutus!C13)</f>
        <v>Kruusement</v>
      </c>
      <c r="C19" s="46" t="str">
        <f>IF(Paigutus!B13="","",Paigutus!B13)</f>
        <v>Heino</v>
      </c>
      <c r="D19" s="48">
        <f>IF(Paigutus!E13="","",Paigutus!E13)</f>
        <v>186</v>
      </c>
    </row>
    <row r="20" spans="1:4" ht="15">
      <c r="A20" s="46">
        <v>11</v>
      </c>
      <c r="B20" s="47" t="str">
        <f>IF(Paigutus!C14="","",Paigutus!C14)</f>
        <v>Hanson</v>
      </c>
      <c r="C20" s="46" t="str">
        <f>IF(Paigutus!B14="","",Paigutus!B14)</f>
        <v>Katrin-riina</v>
      </c>
      <c r="D20" s="48">
        <f>IF(Paigutus!E14="","",Paigutus!E14)</f>
        <v>8238</v>
      </c>
    </row>
    <row r="21" spans="1:4" ht="15">
      <c r="A21" s="46">
        <v>12</v>
      </c>
      <c r="B21" s="47" t="str">
        <f>IF(Paigutus!C15="","",Paigutus!C15)</f>
        <v>Korsen</v>
      </c>
      <c r="C21" s="46" t="str">
        <f>IF(Paigutus!B15="","",Paigutus!B15)</f>
        <v>Imre</v>
      </c>
      <c r="D21" s="48">
        <f>IF(Paigutus!E15="","",Paigutus!E15)</f>
        <v>441</v>
      </c>
    </row>
    <row r="22" spans="1:4" ht="15">
      <c r="A22" s="46">
        <v>13</v>
      </c>
      <c r="B22" s="47" t="str">
        <f>IF(Paigutus!C16="","",Paigutus!C16)</f>
        <v>Ristissaar</v>
      </c>
      <c r="C22" s="46" t="str">
        <f>IF(Paigutus!B16="","",Paigutus!B16)</f>
        <v>Veiko</v>
      </c>
      <c r="D22" s="48">
        <f>IF(Paigutus!E16="","",Paigutus!E16)</f>
        <v>1227</v>
      </c>
    </row>
    <row r="23" spans="1:4" ht="15">
      <c r="A23" s="46">
        <v>14</v>
      </c>
      <c r="B23" s="47" t="str">
        <f>IF(Paigutus!C17="","",Paigutus!C17)</f>
        <v>Mäletjärv</v>
      </c>
      <c r="C23" s="46" t="str">
        <f>IF(Paigutus!B17="","",Paigutus!B17)</f>
        <v>Andrus</v>
      </c>
      <c r="D23" s="48">
        <f>IF(Paigutus!E17="","",Paigutus!E17)</f>
        <v>214</v>
      </c>
    </row>
    <row r="24" spans="1:4" ht="15">
      <c r="A24" s="46">
        <v>15</v>
      </c>
      <c r="B24" s="47" t="str">
        <f>IF(Paigutus!C18="","",Paigutus!C18)</f>
        <v>Hallik</v>
      </c>
      <c r="C24" s="46" t="str">
        <f>IF(Paigutus!B18="","",Paigutus!B18)</f>
        <v>Amanda</v>
      </c>
      <c r="D24" s="48">
        <f>IF(Paigutus!E18="","",Paigutus!E18)</f>
        <v>8524</v>
      </c>
    </row>
    <row r="25" spans="1:4" ht="15">
      <c r="A25" s="46">
        <v>16</v>
      </c>
      <c r="B25" s="47" t="str">
        <f>IF(Paigutus!C19="","",Paigutus!C19)</f>
        <v>Talumets</v>
      </c>
      <c r="C25" s="46" t="str">
        <f>IF(Paigutus!B19="","",Paigutus!B19)</f>
        <v>Toomas</v>
      </c>
      <c r="D25" s="48">
        <f>IF(Paigutus!E19="","",Paigutus!E19)</f>
        <v>9947</v>
      </c>
    </row>
    <row r="26" spans="1:4" ht="15">
      <c r="A26" s="46">
        <v>17</v>
      </c>
      <c r="B26" s="47" t="str">
        <f>IF(Paigutus!C20="","",Paigutus!C20)</f>
        <v>Šastin</v>
      </c>
      <c r="C26" s="46" t="str">
        <f>IF(Paigutus!B20="","",Paigutus!B20)</f>
        <v>Vladimir</v>
      </c>
      <c r="D26" s="48">
        <f>IF(Paigutus!E20="","",Paigutus!E20)</f>
        <v>7758</v>
      </c>
    </row>
    <row r="27" spans="1:4" ht="15">
      <c r="A27" s="46">
        <v>18</v>
      </c>
      <c r="B27" s="47" t="str">
        <f>IF(Paigutus!C21="","",Paigutus!C21)</f>
        <v>Kalda</v>
      </c>
      <c r="C27" s="46" t="str">
        <f>IF(Paigutus!B21="","",Paigutus!B21)</f>
        <v>Kalju</v>
      </c>
      <c r="D27" s="48">
        <f>IF(Paigutus!E21="","",Paigutus!E21)</f>
        <v>346</v>
      </c>
    </row>
    <row r="28" spans="1:4" ht="15">
      <c r="A28" s="46">
        <v>19</v>
      </c>
      <c r="B28" s="47" t="str">
        <f>IF(Paigutus!C22="","",Paigutus!C22)</f>
        <v>Rahuoja</v>
      </c>
      <c r="C28" s="46" t="str">
        <f>IF(Paigutus!B22="","",Paigutus!B22)</f>
        <v>Almar</v>
      </c>
      <c r="D28" s="48">
        <f>IF(Paigutus!E22="","",Paigutus!E22)</f>
        <v>493</v>
      </c>
    </row>
    <row r="29" spans="1:4" ht="15">
      <c r="A29" s="46">
        <v>20</v>
      </c>
      <c r="B29" s="47" t="str">
        <f>IF(Paigutus!C23="","",Paigutus!C23)</f>
        <v>Kotka</v>
      </c>
      <c r="C29" s="46" t="str">
        <f>IF(Paigutus!B23="","",Paigutus!B23)</f>
        <v>Marika</v>
      </c>
      <c r="D29" s="48">
        <f>IF(Paigutus!E23="","",Paigutus!E23)</f>
        <v>2101</v>
      </c>
    </row>
    <row r="30" spans="1:13" ht="15">
      <c r="A30" s="46">
        <v>21</v>
      </c>
      <c r="B30" s="47" t="str">
        <f>IF(Paigutus!C24="","",Paigutus!C24)</f>
        <v>Puusep</v>
      </c>
      <c r="C30" s="46" t="str">
        <f>IF(Paigutus!B24="","",Paigutus!B24)</f>
        <v>Andres</v>
      </c>
      <c r="D30" s="48">
        <f>IF(Paigutus!E24="","",Paigutus!E24)</f>
        <v>242</v>
      </c>
      <c r="M30" s="33"/>
    </row>
    <row r="31" spans="1:13" ht="15">
      <c r="A31" s="46">
        <v>22</v>
      </c>
      <c r="B31" s="47" t="str">
        <f>IF(Paigutus!C25="","",Paigutus!C25)</f>
        <v>Nasir</v>
      </c>
      <c r="C31" s="46" t="str">
        <f>IF(Paigutus!B25="","",Paigutus!B25)</f>
        <v>Kalju</v>
      </c>
      <c r="D31" s="48">
        <f>IF(Paigutus!E25="","",Paigutus!E25)</f>
        <v>347</v>
      </c>
      <c r="M31" s="33"/>
    </row>
    <row r="32" spans="1:4" ht="15">
      <c r="A32" s="46">
        <v>23</v>
      </c>
      <c r="B32" s="47" t="str">
        <f>IF(Paigutus!C26="","",Paigutus!C26)</f>
        <v>Jullinen</v>
      </c>
      <c r="C32" s="46" t="str">
        <f>IF(Paigutus!B26="","",Paigutus!B26)</f>
        <v>Taimo</v>
      </c>
      <c r="D32" s="48">
        <f>IF(Paigutus!E26="","",Paigutus!E26)</f>
        <v>1575</v>
      </c>
    </row>
    <row r="33" spans="1:4" ht="15">
      <c r="A33" s="46">
        <v>24</v>
      </c>
      <c r="B33" s="47" t="str">
        <f>IF(Paigutus!C27="","",Paigutus!C27)</f>
        <v>Rommot</v>
      </c>
      <c r="C33" s="46" t="str">
        <f>IF(Paigutus!B27="","",Paigutus!B27)</f>
        <v>Raigo</v>
      </c>
      <c r="D33" s="48">
        <f>IF(Paigutus!E27="","",Paigutus!E27)</f>
        <v>7194</v>
      </c>
    </row>
    <row r="34" spans="1:4" ht="15">
      <c r="A34" s="46">
        <v>25</v>
      </c>
      <c r="B34" s="47" t="str">
        <f>IF(Paigutus!C28="","",Paigutus!C28)</f>
        <v>Juus</v>
      </c>
      <c r="C34" s="46" t="str">
        <f>IF(Paigutus!B28="","",Paigutus!B28)</f>
        <v>Reti</v>
      </c>
      <c r="D34" s="48">
        <f>IF(Paigutus!E28="","",Paigutus!E28)</f>
        <v>9194</v>
      </c>
    </row>
    <row r="35" spans="1:4" ht="15">
      <c r="A35" s="46">
        <v>26</v>
      </c>
      <c r="B35" s="47" t="str">
        <f>IF(Paigutus!C29="","",Paigutus!C29)</f>
        <v>Strazev</v>
      </c>
      <c r="C35" s="46" t="str">
        <f>IF(Paigutus!B29="","",Paigutus!B29)</f>
        <v>Riho</v>
      </c>
      <c r="D35" s="48">
        <f>IF(Paigutus!E29="","",Paigutus!E29)</f>
        <v>6237</v>
      </c>
    </row>
    <row r="36" spans="1:4" ht="15">
      <c r="A36" s="46">
        <v>27</v>
      </c>
      <c r="B36" s="47" t="str">
        <f>IF(Paigutus!C30="","",Paigutus!C30)</f>
        <v>Perendi</v>
      </c>
      <c r="C36" s="46" t="str">
        <f>IF(Paigutus!B30="","",Paigutus!B30)</f>
        <v>Marko</v>
      </c>
      <c r="D36" s="48">
        <f>IF(Paigutus!E30="","",Paigutus!E30)</f>
        <v>1080</v>
      </c>
    </row>
    <row r="37" spans="1:4" ht="15">
      <c r="A37" s="46">
        <v>28</v>
      </c>
      <c r="B37" s="47" t="str">
        <f>IF(Paigutus!C31="","",Paigutus!C31)</f>
        <v>Ernits</v>
      </c>
      <c r="C37" s="46" t="str">
        <f>IF(Paigutus!B31="","",Paigutus!B31)</f>
        <v>Kristi</v>
      </c>
      <c r="D37" s="48">
        <f>IF(Paigutus!E31="","",Paigutus!E31)</f>
        <v>1407</v>
      </c>
    </row>
    <row r="38" spans="1:4" ht="15">
      <c r="A38" s="46">
        <v>29</v>
      </c>
      <c r="B38" s="47" t="str">
        <f>IF(Paigutus!C32="","",Paigutus!C32)</f>
        <v>Rahuoja</v>
      </c>
      <c r="C38" s="46" t="str">
        <f>IF(Paigutus!B32="","",Paigutus!B32)</f>
        <v>Alex</v>
      </c>
      <c r="D38" s="48">
        <f>IF(Paigutus!E32="","",Paigutus!E32)</f>
        <v>9464</v>
      </c>
    </row>
    <row r="39" spans="1:4" ht="15">
      <c r="A39" s="46">
        <v>30</v>
      </c>
      <c r="B39" s="47" t="str">
        <f>IF(Paigutus!C33="","",Paigutus!C33)</f>
        <v>Merigan</v>
      </c>
      <c r="C39" s="46" t="str">
        <f>IF(Paigutus!B33="","",Paigutus!B33)</f>
        <v>Arvi</v>
      </c>
      <c r="D39" s="48">
        <f>IF(Paigutus!E33="","",Paigutus!E33)</f>
        <v>8207</v>
      </c>
    </row>
    <row r="40" spans="1:4" ht="15">
      <c r="A40" s="46">
        <v>31</v>
      </c>
      <c r="B40" s="47" t="str">
        <f>IF(Paigutus!C34="","",Paigutus!C34)</f>
        <v>Kullerkupp</v>
      </c>
      <c r="C40" s="46" t="str">
        <f>IF(Paigutus!B34="","",Paigutus!B34)</f>
        <v>Reet</v>
      </c>
      <c r="D40" s="48">
        <f>IF(Paigutus!E34="","",Paigutus!E34)</f>
        <v>2821</v>
      </c>
    </row>
    <row r="41" spans="1:4" ht="15">
      <c r="A41" s="46">
        <v>32</v>
      </c>
      <c r="B41" s="47" t="str">
        <f>IF(Paigutus!C35="","",Paigutus!C35)</f>
        <v>Talumets</v>
      </c>
      <c r="C41" s="46" t="str">
        <f>IF(Paigutus!B35="","",Paigutus!B35)</f>
        <v>Kert</v>
      </c>
      <c r="D41" s="48">
        <f>IF(Paigutus!E35="","",Paigutus!E35)</f>
        <v>9935</v>
      </c>
    </row>
    <row r="42" spans="1:4" ht="15">
      <c r="A42" s="46">
        <v>33</v>
      </c>
      <c r="B42" s="47" t="str">
        <f>IF(Paigutus!C36="","",Paigutus!C36)</f>
        <v>Hansar</v>
      </c>
      <c r="C42" s="46" t="str">
        <f>IF(Paigutus!B36="","",Paigutus!B36)</f>
        <v>Tõnu</v>
      </c>
      <c r="D42" s="48">
        <f>IF(Paigutus!E36="","",Paigutus!E36)</f>
        <v>1684</v>
      </c>
    </row>
    <row r="43" spans="1:4" ht="15">
      <c r="A43" s="46">
        <v>34</v>
      </c>
      <c r="B43" s="47" t="str">
        <f>IF(Paigutus!C37="","",Paigutus!C37)</f>
        <v>Türk</v>
      </c>
      <c r="C43" s="46" t="str">
        <f>IF(Paigutus!B37="","",Paigutus!B37)</f>
        <v>Mati</v>
      </c>
      <c r="D43" s="48">
        <f>IF(Paigutus!E37="","",Paigutus!E37)</f>
        <v>7710</v>
      </c>
    </row>
    <row r="44" spans="1:4" ht="15">
      <c r="A44" s="46">
        <v>35</v>
      </c>
      <c r="B44" s="47" t="str">
        <f>IF(Paigutus!C38="","",Paigutus!C38)</f>
        <v>Kuldkepp</v>
      </c>
      <c r="C44" s="46" t="str">
        <f>IF(Paigutus!B38="","",Paigutus!B38)</f>
        <v>Aili</v>
      </c>
      <c r="D44" s="48">
        <f>IF(Paigutus!E38="","",Paigutus!E38)</f>
        <v>1295</v>
      </c>
    </row>
    <row r="45" spans="1:4" ht="15">
      <c r="A45" s="46">
        <v>36</v>
      </c>
      <c r="B45" s="47" t="str">
        <f>IF(Paigutus!C39="","",Paigutus!C39)</f>
        <v>Roots</v>
      </c>
      <c r="C45" s="46" t="str">
        <f>IF(Paigutus!B39="","",Paigutus!B39)</f>
        <v>Raivo</v>
      </c>
      <c r="D45" s="48">
        <f>IF(Paigutus!E39="","",Paigutus!E39)</f>
        <v>3451</v>
      </c>
    </row>
    <row r="46" spans="1:4" ht="15">
      <c r="A46" s="46">
        <v>37</v>
      </c>
      <c r="B46" s="47" t="str">
        <f>IF(Paigutus!C40="","",Paigutus!C40)</f>
        <v>Kiik</v>
      </c>
      <c r="C46" s="46" t="str">
        <f>IF(Paigutus!B40="","",Paigutus!B40)</f>
        <v>Ivar</v>
      </c>
      <c r="D46" s="48">
        <f>IF(Paigutus!E40="","",Paigutus!E40)</f>
        <v>9632</v>
      </c>
    </row>
    <row r="47" spans="1:4" ht="15">
      <c r="A47" s="46">
        <v>38</v>
      </c>
      <c r="B47" s="47" t="str">
        <f>IF(Paigutus!C41="","",Paigutus!C41)</f>
        <v>Hansar</v>
      </c>
      <c r="C47" s="46" t="str">
        <f>IF(Paigutus!B41="","",Paigutus!B41)</f>
        <v>Heiki</v>
      </c>
      <c r="D47" s="48">
        <f>IF(Paigutus!E41="","",Paigutus!E41)</f>
        <v>299</v>
      </c>
    </row>
    <row r="48" spans="1:4" ht="15">
      <c r="A48" s="46">
        <v>39</v>
      </c>
      <c r="B48" s="47" t="str">
        <f>IF(Paigutus!C42="","",Paigutus!C42)</f>
        <v>Männa</v>
      </c>
      <c r="C48" s="46" t="str">
        <f>IF(Paigutus!B42="","",Paigutus!B42)</f>
        <v>Vahur</v>
      </c>
      <c r="D48" s="48">
        <f>IF(Paigutus!E42="","",Paigutus!E42)</f>
        <v>3721</v>
      </c>
    </row>
    <row r="49" spans="1:4" ht="15">
      <c r="A49" s="46">
        <v>40</v>
      </c>
      <c r="B49" s="47" t="str">
        <f>IF(Paigutus!C43="","",Paigutus!C43)</f>
        <v>Zapunov</v>
      </c>
      <c r="C49" s="46" t="str">
        <f>IF(Paigutus!B43="","",Paigutus!B43)</f>
        <v>Anatoli</v>
      </c>
      <c r="D49" s="48">
        <f>IF(Paigutus!E43="","",Paigutus!E43)</f>
        <v>10639</v>
      </c>
    </row>
    <row r="50" spans="1:4" ht="15">
      <c r="A50" s="46">
        <v>41</v>
      </c>
      <c r="B50" s="47" t="str">
        <f>IF(Paigutus!C44="","",Paigutus!C44)</f>
        <v>Vender</v>
      </c>
      <c r="C50" s="46" t="str">
        <f>IF(Paigutus!B44="","",Paigutus!B44)</f>
        <v>Urmas</v>
      </c>
      <c r="D50" s="48">
        <f>IF(Paigutus!E44="","",Paigutus!E44)</f>
        <v>8979</v>
      </c>
    </row>
    <row r="51" spans="1:4" ht="15">
      <c r="A51" s="46">
        <v>42</v>
      </c>
      <c r="B51" s="47" t="str">
        <f>IF(Paigutus!C45="","",Paigutus!C45)</f>
        <v>Lukas</v>
      </c>
      <c r="C51" s="46" t="str">
        <f>IF(Paigutus!B45="","",Paigutus!B45)</f>
        <v>Neverly</v>
      </c>
      <c r="D51" s="48">
        <f>IF(Paigutus!E45="","",Paigutus!E45)</f>
        <v>8887</v>
      </c>
    </row>
    <row r="52" spans="1:4" ht="15">
      <c r="A52" s="46">
        <v>43</v>
      </c>
      <c r="B52" s="47" t="str">
        <f>IF(Paigutus!C46="","",Paigutus!C46)</f>
        <v>Mälksoo</v>
      </c>
      <c r="C52" s="46" t="str">
        <f>IF(Paigutus!B46="","",Paigutus!B46)</f>
        <v>Anneli</v>
      </c>
      <c r="D52" s="48">
        <f>IF(Paigutus!E46="","",Paigutus!E46)</f>
        <v>10265</v>
      </c>
    </row>
    <row r="53" spans="1:4" ht="15">
      <c r="A53" s="46">
        <v>44</v>
      </c>
      <c r="B53" s="47" t="str">
        <f>IF(Paigutus!C47="","",Paigutus!C47)</f>
        <v>Torokvei</v>
      </c>
      <c r="C53" s="46" t="str">
        <f>IF(Paigutus!B47="","",Paigutus!B47)</f>
        <v>Jaanika</v>
      </c>
      <c r="D53" s="48">
        <f>IF(Paigutus!E47="","",Paigutus!E47)</f>
        <v>8766</v>
      </c>
    </row>
    <row r="54" spans="1:4" ht="15">
      <c r="A54" s="46">
        <v>45</v>
      </c>
      <c r="B54" s="47" t="str">
        <f>IF(Paigutus!C48="","",Paigutus!C48)</f>
        <v>Lill</v>
      </c>
      <c r="C54" s="46" t="str">
        <f>IF(Paigutus!B48="","",Paigutus!B48)</f>
        <v>Larissa</v>
      </c>
      <c r="D54" s="48">
        <f>IF(Paigutus!E48="","",Paigutus!E48)</f>
        <v>10658</v>
      </c>
    </row>
    <row r="55" spans="1:4" ht="15">
      <c r="A55" s="46">
        <v>46</v>
      </c>
      <c r="B55" s="47" t="str">
        <f>IF(Paigutus!C49="","",Paigutus!C49)</f>
        <v>Koitla</v>
      </c>
      <c r="C55" s="46" t="str">
        <f>IF(Paigutus!B49="","",Paigutus!B49)</f>
        <v>Taivo</v>
      </c>
      <c r="D55" s="48">
        <f>IF(Paigutus!E49="","",Paigutus!E49)</f>
        <v>8740</v>
      </c>
    </row>
    <row r="56" spans="1:4" ht="15">
      <c r="A56" s="46">
        <v>47</v>
      </c>
      <c r="B56" s="47" t="str">
        <f>IF(Paigutus!C50="","",Paigutus!C50)</f>
        <v>Lill</v>
      </c>
      <c r="C56" s="46" t="str">
        <f>IF(Paigutus!B50="","",Paigutus!B50)</f>
        <v>Jako</v>
      </c>
      <c r="D56" s="48">
        <f>IF(Paigutus!E50="","",Paigutus!E50)</f>
        <v>10412</v>
      </c>
    </row>
    <row r="57" spans="1:4" ht="15">
      <c r="A57" s="46">
        <v>48</v>
      </c>
      <c r="B57" s="47" t="str">
        <f>IF(Paigutus!C51="","",Paigutus!C51)</f>
        <v>Oviir</v>
      </c>
      <c r="C57" s="46" t="str">
        <f>IF(Paigutus!B51="","",Paigutus!B51)</f>
        <v>Allar</v>
      </c>
      <c r="D57" s="48">
        <f>IF(Paigutus!E51="","",Paigutus!E51)</f>
        <v>228</v>
      </c>
    </row>
    <row r="58" spans="1:4" ht="15">
      <c r="A58" s="46">
        <v>49</v>
      </c>
      <c r="B58" s="47" t="str">
        <f>IF(Paigutus!C52="","",Paigutus!C52)</f>
        <v>Sepp</v>
      </c>
      <c r="C58" s="46" t="str">
        <f>IF(Paigutus!B52="","",Paigutus!B52)</f>
        <v>Toivo</v>
      </c>
      <c r="D58" s="48">
        <f>IF(Paigutus!E52="","",Paigutus!E52)</f>
        <v>417</v>
      </c>
    </row>
    <row r="59" spans="1:4" ht="15">
      <c r="A59" s="46">
        <v>50</v>
      </c>
      <c r="B59" s="47" t="str">
        <f>IF(Paigutus!C53="","",Paigutus!C53)</f>
        <v>Bye</v>
      </c>
      <c r="C59" s="46" t="str">
        <f>IF(Paigutus!B53="","",Paigutus!B53)</f>
        <v>Bye</v>
      </c>
      <c r="D59" s="48">
        <f>IF(Paigutus!E53="","",Paigutus!E53)</f>
        <v>0</v>
      </c>
    </row>
    <row r="60" spans="1:4" ht="15">
      <c r="A60" s="46">
        <v>51</v>
      </c>
      <c r="B60" s="47" t="str">
        <f>IF(Paigutus!C54="","",Paigutus!C54)</f>
        <v>Bye</v>
      </c>
      <c r="C60" s="46" t="str">
        <f>IF(Paigutus!B54="","",Paigutus!B54)</f>
        <v>Bye</v>
      </c>
      <c r="D60" s="48">
        <f>IF(Paigutus!E54="","",Paigutus!E54)</f>
        <v>0</v>
      </c>
    </row>
    <row r="61" spans="1:4" ht="15">
      <c r="A61" s="46">
        <v>52</v>
      </c>
      <c r="B61" s="47" t="str">
        <f>IF(Paigutus!C55="","",Paigutus!C55)</f>
        <v>Bye</v>
      </c>
      <c r="C61" s="46" t="str">
        <f>IF(Paigutus!B55="","",Paigutus!B55)</f>
        <v>Bye</v>
      </c>
      <c r="D61" s="48">
        <f>IF(Paigutus!E55="","",Paigutus!E55)</f>
        <v>0</v>
      </c>
    </row>
    <row r="62" spans="1:4" ht="15">
      <c r="A62" s="46">
        <v>53</v>
      </c>
      <c r="B62" s="47" t="str">
        <f>IF(Paigutus!C56="","",Paigutus!C56)</f>
        <v>Bye</v>
      </c>
      <c r="C62" s="46" t="str">
        <f>IF(Paigutus!B56="","",Paigutus!B56)</f>
        <v>Bye</v>
      </c>
      <c r="D62" s="48">
        <f>IF(Paigutus!E56="","",Paigutus!E56)</f>
        <v>0</v>
      </c>
    </row>
    <row r="63" spans="1:4" ht="15">
      <c r="A63" s="46">
        <v>54</v>
      </c>
      <c r="B63" s="47" t="str">
        <f>IF(Paigutus!C57="","",Paigutus!C57)</f>
        <v>Bye</v>
      </c>
      <c r="C63" s="46" t="str">
        <f>IF(Paigutus!B57="","",Paigutus!B57)</f>
        <v>Bye</v>
      </c>
      <c r="D63" s="48">
        <f>IF(Paigutus!E57="","",Paigutus!E57)</f>
        <v>0</v>
      </c>
    </row>
    <row r="64" spans="1:4" ht="15">
      <c r="A64" s="46">
        <v>55</v>
      </c>
      <c r="B64" s="47" t="str">
        <f>IF(Paigutus!C58="","",Paigutus!C58)</f>
        <v>Bye</v>
      </c>
      <c r="C64" s="46" t="str">
        <f>IF(Paigutus!B58="","",Paigutus!B58)</f>
        <v>Bye</v>
      </c>
      <c r="D64" s="48">
        <f>IF(Paigutus!E58="","",Paigutus!E58)</f>
        <v>0</v>
      </c>
    </row>
    <row r="65" spans="1:4" ht="15">
      <c r="A65" s="46">
        <v>56</v>
      </c>
      <c r="B65" s="47" t="str">
        <f>IF(Paigutus!C59="","",Paigutus!C59)</f>
        <v>Bye</v>
      </c>
      <c r="C65" s="46" t="str">
        <f>IF(Paigutus!B59="","",Paigutus!B59)</f>
        <v>Bye</v>
      </c>
      <c r="D65" s="48">
        <f>IF(Paigutus!E59="","",Paigutus!E59)</f>
        <v>0</v>
      </c>
    </row>
    <row r="66" spans="1:4" ht="15">
      <c r="A66" s="46">
        <v>57</v>
      </c>
      <c r="B66" s="47" t="str">
        <f>IF(Paigutus!C60="","",Paigutus!C60)</f>
        <v>Bye</v>
      </c>
      <c r="C66" s="46" t="str">
        <f>IF(Paigutus!B60="","",Paigutus!B60)</f>
        <v>Bye</v>
      </c>
      <c r="D66" s="48">
        <f>IF(Paigutus!E60="","",Paigutus!E60)</f>
        <v>0</v>
      </c>
    </row>
    <row r="67" spans="1:4" ht="15">
      <c r="A67" s="46">
        <v>58</v>
      </c>
      <c r="B67" s="47" t="str">
        <f>IF(Paigutus!C61="","",Paigutus!C61)</f>
        <v>Bye</v>
      </c>
      <c r="C67" s="46" t="str">
        <f>IF(Paigutus!B61="","",Paigutus!B61)</f>
        <v>Bye</v>
      </c>
      <c r="D67" s="48">
        <f>IF(Paigutus!E61="","",Paigutus!E61)</f>
        <v>0</v>
      </c>
    </row>
    <row r="68" spans="1:4" ht="15">
      <c r="A68" s="46">
        <v>59</v>
      </c>
      <c r="B68" s="47" t="str">
        <f>IF(Paigutus!C62="","",Paigutus!C62)</f>
        <v>Bye</v>
      </c>
      <c r="C68" s="46" t="str">
        <f>IF(Paigutus!B62="","",Paigutus!B62)</f>
        <v>Bye</v>
      </c>
      <c r="D68" s="48">
        <f>IF(Paigutus!E62="","",Paigutus!E62)</f>
        <v>0</v>
      </c>
    </row>
    <row r="69" spans="1:4" ht="15">
      <c r="A69" s="46">
        <v>60</v>
      </c>
      <c r="B69" s="47" t="str">
        <f>IF(Paigutus!C63="","",Paigutus!C63)</f>
        <v>Bye</v>
      </c>
      <c r="C69" s="46" t="str">
        <f>IF(Paigutus!B63="","",Paigutus!B63)</f>
        <v>Bye</v>
      </c>
      <c r="D69" s="48">
        <f>IF(Paigutus!E63="","",Paigutus!E63)</f>
        <v>0</v>
      </c>
    </row>
    <row r="70" spans="1:4" ht="15">
      <c r="A70" s="46">
        <v>61</v>
      </c>
      <c r="B70" s="47" t="str">
        <f>IF(Paigutus!C64="","",Paigutus!C64)</f>
        <v>Bye</v>
      </c>
      <c r="C70" s="46" t="str">
        <f>IF(Paigutus!B64="","",Paigutus!B64)</f>
        <v>Bye</v>
      </c>
      <c r="D70" s="48">
        <f>IF(Paigutus!E64="","",Paigutus!E64)</f>
        <v>0</v>
      </c>
    </row>
    <row r="71" spans="1:4" ht="15">
      <c r="A71" s="46">
        <v>62</v>
      </c>
      <c r="B71" s="47" t="str">
        <f>IF(Paigutus!C65="","",Paigutus!C65)</f>
        <v>Bye</v>
      </c>
      <c r="C71" s="46" t="str">
        <f>IF(Paigutus!B65="","",Paigutus!B65)</f>
        <v>Bye</v>
      </c>
      <c r="D71" s="48">
        <f>IF(Paigutus!E65="","",Paigutus!E65)</f>
        <v>0</v>
      </c>
    </row>
    <row r="72" spans="1:4" ht="15">
      <c r="A72" s="46">
        <v>63</v>
      </c>
      <c r="B72" s="47" t="str">
        <f>IF(Paigutus!C66="","",Paigutus!C66)</f>
        <v>Bye</v>
      </c>
      <c r="C72" s="46" t="str">
        <f>IF(Paigutus!B66="","",Paigutus!B66)</f>
        <v>Bye</v>
      </c>
      <c r="D72" s="48">
        <f>IF(Paigutus!E66="","",Paigutus!E66)</f>
        <v>0</v>
      </c>
    </row>
    <row r="73" spans="1:4" ht="15">
      <c r="A73" s="46">
        <v>64</v>
      </c>
      <c r="B73" s="47" t="str">
        <f>IF(Paigutus!C67="","",Paigutus!C67)</f>
        <v>Bye</v>
      </c>
      <c r="C73" s="46" t="str">
        <f>IF(Paigutus!B67="","",Paigutus!B67)</f>
        <v>Bye</v>
      </c>
      <c r="D73" s="48">
        <f>IF(Paigutus!E67="","",Paigutus!E67)</f>
        <v>0</v>
      </c>
    </row>
    <row r="74" spans="1:8" ht="15">
      <c r="A74" s="37" t="s">
        <v>164</v>
      </c>
      <c r="B74" s="37" t="s">
        <v>165</v>
      </c>
      <c r="C74" s="37" t="s">
        <v>166</v>
      </c>
      <c r="D74" s="53" t="s">
        <v>167</v>
      </c>
      <c r="E74" s="37" t="s">
        <v>168</v>
      </c>
      <c r="F74" s="53" t="s">
        <v>169</v>
      </c>
      <c r="G74" s="53" t="s">
        <v>170</v>
      </c>
      <c r="H74" s="53" t="s">
        <v>171</v>
      </c>
    </row>
    <row r="75" spans="1:8" ht="15">
      <c r="A75" s="46">
        <v>101</v>
      </c>
      <c r="B75" s="46"/>
      <c r="C75" s="46">
        <f>IF(D75="","",VLOOKUP(D75,Paigutus!$D$4:$H$67,3,FALSE))</f>
        <v>1</v>
      </c>
      <c r="D75" s="46" t="str">
        <f>IF(Mängud!E2="","",Mängud!E2)</f>
        <v>Antti Luigemaa</v>
      </c>
      <c r="E75" s="46">
        <f>IF(F75="","",VLOOKUP(F75,Paigutus!$D$4:$H$67,3,FALSE))</f>
        <v>50</v>
      </c>
      <c r="F75" s="46" t="str">
        <f>IF(Mängud!E2="","",IF(D75=Mängud!B2,Mängud!C2,Mängud!B2))</f>
        <v>Bye Bye</v>
      </c>
      <c r="G75" s="46" t="str">
        <f>IF(Mängud!F2="","",Mängud!F2)</f>
        <v>w.o.</v>
      </c>
      <c r="H75" s="46"/>
    </row>
    <row r="76" spans="1:8" ht="15">
      <c r="A76" s="46">
        <v>102</v>
      </c>
      <c r="B76" s="46"/>
      <c r="C76" s="46">
        <f>IF(D76="","",VLOOKUP(D76,Paigutus!$D$4:$H$67,3,FALSE))</f>
        <v>33</v>
      </c>
      <c r="D76" s="46" t="str">
        <f>IF(Mängud!E3="","",Mängud!E3)</f>
        <v>Tõnu Hansar</v>
      </c>
      <c r="E76" s="46">
        <f>IF(F76="","",VLOOKUP(F76,Paigutus!$D$4:$H$67,3,FALSE))</f>
        <v>32</v>
      </c>
      <c r="F76" s="46" t="str">
        <f>IF(Mängud!E3="","",IF(D76=Mängud!B3,Mängud!C3,Mängud!B3))</f>
        <v>Kert Talumets</v>
      </c>
      <c r="G76" s="46" t="str">
        <f>IF(Mängud!F3="","",Mängud!F3)</f>
        <v>3:2</v>
      </c>
      <c r="H76" s="49"/>
    </row>
    <row r="77" spans="1:8" ht="15">
      <c r="A77" s="46">
        <v>103</v>
      </c>
      <c r="B77" s="46"/>
      <c r="C77" s="46">
        <f>IF(D77="","",VLOOKUP(D77,Paigutus!$D$4:$H$67,3,FALSE))</f>
        <v>17</v>
      </c>
      <c r="D77" s="46" t="str">
        <f>IF(Mängud!E4="","",Mängud!E4)</f>
        <v>Vladimir Šastin</v>
      </c>
      <c r="E77" s="46">
        <f>IF(F77="","",VLOOKUP(F77,Paigutus!$D$4:$H$67,3,FALSE))</f>
        <v>48</v>
      </c>
      <c r="F77" s="46" t="str">
        <f>IF(Mängud!E4="","",IF(D77=Mängud!B4,Mängud!C4,Mängud!B4))</f>
        <v>Allar Oviir</v>
      </c>
      <c r="G77" s="46" t="str">
        <f>IF(Mängud!F4="","",Mängud!F4)</f>
        <v>3:0</v>
      </c>
      <c r="H77" s="49"/>
    </row>
    <row r="78" spans="1:8" ht="15">
      <c r="A78" s="46">
        <v>104</v>
      </c>
      <c r="B78" s="46"/>
      <c r="C78" s="46">
        <f>IF(D78="","",VLOOKUP(D78,Paigutus!$D$4:$H$67,3,FALSE))</f>
        <v>16</v>
      </c>
      <c r="D78" s="46" t="str">
        <f>IF(Mängud!E5="","",Mängud!E5)</f>
        <v>Toomas Talumets</v>
      </c>
      <c r="E78" s="46">
        <f>IF(F78="","",VLOOKUP(F78,Paigutus!$D$4:$H$67,3,FALSE))</f>
        <v>49</v>
      </c>
      <c r="F78" s="46" t="str">
        <f>IF(Mängud!E5="","",IF(D78=Mängud!B5,Mängud!C5,Mängud!B5))</f>
        <v>Toivo Sepp</v>
      </c>
      <c r="G78" s="46" t="str">
        <f>IF(Mängud!F5="","",Mängud!F5)</f>
        <v>3:0</v>
      </c>
      <c r="H78" s="49"/>
    </row>
    <row r="79" spans="1:8" ht="15">
      <c r="A79" s="46">
        <v>105</v>
      </c>
      <c r="B79" s="46"/>
      <c r="C79" s="46">
        <f>IF(D79="","",VLOOKUP(D79,Paigutus!$D$4:$H$67,3,FALSE))</f>
        <v>9</v>
      </c>
      <c r="D79" s="46" t="str">
        <f>IF(Mängud!E6="","",Mängud!E6)</f>
        <v>Vladyslav Rybachok</v>
      </c>
      <c r="E79" s="46">
        <f>IF(F79="","",VLOOKUP(F79,Paigutus!$D$4:$H$67,3,FALSE))</f>
        <v>50</v>
      </c>
      <c r="F79" s="46" t="str">
        <f>IF(Mängud!E6="","",IF(D79=Mängud!B6,Mängud!C6,Mängud!B6))</f>
        <v>Bye Bye</v>
      </c>
      <c r="G79" s="46" t="str">
        <f>IF(Mängud!F6="","",Mängud!F6)</f>
        <v>w.o.</v>
      </c>
      <c r="H79" s="49"/>
    </row>
    <row r="80" spans="1:8" ht="15">
      <c r="A80" s="46">
        <v>106</v>
      </c>
      <c r="B80" s="46"/>
      <c r="C80" s="46">
        <f>IF(D80="","",VLOOKUP(D80,Paigutus!$D$4:$H$67,3,FALSE))</f>
        <v>24</v>
      </c>
      <c r="D80" s="46" t="str">
        <f>IF(Mängud!E7="","",Mängud!E7)</f>
        <v>Raigo Rommot</v>
      </c>
      <c r="E80" s="46">
        <f>IF(F80="","",VLOOKUP(F80,Paigutus!$D$4:$H$67,3,FALSE))</f>
        <v>41</v>
      </c>
      <c r="F80" s="46" t="str">
        <f>IF(Mängud!E7="","",IF(D80=Mängud!B7,Mängud!C7,Mängud!B7))</f>
        <v>Urmas Vender</v>
      </c>
      <c r="G80" s="46" t="str">
        <f>IF(Mängud!F7="","",Mängud!F7)</f>
        <v>3:0</v>
      </c>
      <c r="H80" s="49"/>
    </row>
    <row r="81" spans="1:8" ht="15">
      <c r="A81" s="46">
        <v>107</v>
      </c>
      <c r="B81" s="46"/>
      <c r="C81" s="46">
        <f>IF(D81="","",VLOOKUP(D81,Paigutus!$D$4:$H$67,3,FALSE))</f>
        <v>25</v>
      </c>
      <c r="D81" s="46" t="str">
        <f>IF(Mängud!E8="","",Mängud!E8)</f>
        <v>Reti Juus</v>
      </c>
      <c r="E81" s="46">
        <f>IF(F81="","",VLOOKUP(F81,Paigutus!$D$4:$H$67,3,FALSE))</f>
        <v>40</v>
      </c>
      <c r="F81" s="46" t="str">
        <f>IF(Mängud!E8="","",IF(D81=Mängud!B8,Mängud!C8,Mängud!B8))</f>
        <v>Anatoli Zapunov</v>
      </c>
      <c r="G81" s="46" t="str">
        <f>IF(Mängud!F8="","",Mängud!F8)</f>
        <v>3:0</v>
      </c>
      <c r="H81" s="49"/>
    </row>
    <row r="82" spans="1:8" ht="15">
      <c r="A82" s="46">
        <v>108</v>
      </c>
      <c r="B82" s="46"/>
      <c r="C82" s="46">
        <f>IF(D82="","",VLOOKUP(D82,Paigutus!$D$4:$H$67,3,FALSE))</f>
        <v>8</v>
      </c>
      <c r="D82" s="46" t="str">
        <f>IF(Mängud!E9="","",Mängud!E9)</f>
        <v>Kai Thornbech</v>
      </c>
      <c r="E82" s="46">
        <f>IF(F82="","",VLOOKUP(F82,Paigutus!$D$4:$H$67,3,FALSE))</f>
        <v>50</v>
      </c>
      <c r="F82" s="46" t="str">
        <f>IF(Mängud!E9="","",IF(D82=Mängud!B9,Mängud!C9,Mängud!B9))</f>
        <v>Bye Bye</v>
      </c>
      <c r="G82" s="46" t="str">
        <f>IF(Mängud!F9="","",Mängud!F9)</f>
        <v>w.o.</v>
      </c>
      <c r="H82" s="49"/>
    </row>
    <row r="83" spans="1:8" ht="15">
      <c r="A83" s="46">
        <v>109</v>
      </c>
      <c r="B83" s="46"/>
      <c r="C83" s="46">
        <f>IF(D83="","",VLOOKUP(D83,Paigutus!$D$4:$H$67,3,FALSE))</f>
        <v>5</v>
      </c>
      <c r="D83" s="46" t="str">
        <f>IF(Mängud!E10="","",Mängud!E10)</f>
        <v>Pille Veesaar</v>
      </c>
      <c r="E83" s="46">
        <f>IF(F83="","",VLOOKUP(F83,Paigutus!$D$4:$H$67,3,FALSE))</f>
        <v>50</v>
      </c>
      <c r="F83" s="46" t="str">
        <f>IF(Mängud!E10="","",IF(D83=Mängud!B10,Mängud!C10,Mängud!B10))</f>
        <v>Bye Bye</v>
      </c>
      <c r="G83" s="46" t="str">
        <f>IF(Mängud!F10="","",Mängud!F10)</f>
        <v>w.o.</v>
      </c>
      <c r="H83" s="49"/>
    </row>
    <row r="84" spans="1:8" ht="15">
      <c r="A84" s="46">
        <v>110</v>
      </c>
      <c r="B84" s="46"/>
      <c r="C84" s="46">
        <f>IF(D84="","",VLOOKUP(D84,Paigutus!$D$4:$H$67,3,FALSE))</f>
        <v>28</v>
      </c>
      <c r="D84" s="46" t="str">
        <f>IF(Mängud!E11="","",Mängud!E11)</f>
        <v>Kristi Ernits</v>
      </c>
      <c r="E84" s="46">
        <f>IF(F84="","",VLOOKUP(F84,Paigutus!$D$4:$H$67,3,FALSE))</f>
        <v>37</v>
      </c>
      <c r="F84" s="46" t="str">
        <f>IF(Mängud!E11="","",IF(D84=Mängud!B11,Mängud!C11,Mängud!B11))</f>
        <v>Ivar Kiik</v>
      </c>
      <c r="G84" s="46" t="str">
        <f>IF(Mängud!F11="","",Mängud!F11)</f>
        <v>3:0</v>
      </c>
      <c r="H84" s="49"/>
    </row>
    <row r="85" spans="1:8" ht="15">
      <c r="A85" s="46">
        <v>111</v>
      </c>
      <c r="B85" s="46"/>
      <c r="C85" s="46">
        <f>IF(D85="","",VLOOKUP(D85,Paigutus!$D$4:$H$67,3,FALSE))</f>
        <v>21</v>
      </c>
      <c r="D85" s="46" t="str">
        <f>IF(Mängud!E12="","",Mängud!E12)</f>
        <v>Andres Puusep</v>
      </c>
      <c r="E85" s="46">
        <f>IF(F85="","",VLOOKUP(F85,Paigutus!$D$4:$H$67,3,FALSE))</f>
        <v>44</v>
      </c>
      <c r="F85" s="46" t="str">
        <f>IF(Mängud!E12="","",IF(D85=Mängud!B12,Mängud!C12,Mängud!B12))</f>
        <v>Jaanika Torokvei</v>
      </c>
      <c r="G85" s="46" t="str">
        <f>IF(Mängud!F12="","",Mängud!F12)</f>
        <v>3:0</v>
      </c>
      <c r="H85" s="49"/>
    </row>
    <row r="86" spans="1:8" ht="15">
      <c r="A86" s="46">
        <v>112</v>
      </c>
      <c r="B86" s="46"/>
      <c r="C86" s="46">
        <f>IF(D86="","",VLOOKUP(D86,Paigutus!$D$4:$H$67,3,FALSE))</f>
        <v>12</v>
      </c>
      <c r="D86" s="46" t="str">
        <f>IF(Mängud!E13="","",Mängud!E13)</f>
        <v>Imre Korsen</v>
      </c>
      <c r="E86" s="46">
        <f>IF(F86="","",VLOOKUP(F86,Paigutus!$D$4:$H$67,3,FALSE))</f>
        <v>50</v>
      </c>
      <c r="F86" s="46" t="str">
        <f>IF(Mängud!E13="","",IF(D86=Mängud!B13,Mängud!C13,Mängud!B13))</f>
        <v>Bye Bye</v>
      </c>
      <c r="G86" s="46" t="str">
        <f>IF(Mängud!F13="","",Mängud!F13)</f>
        <v>w.o.</v>
      </c>
      <c r="H86" s="49"/>
    </row>
    <row r="87" spans="1:8" ht="15">
      <c r="A87" s="46">
        <v>113</v>
      </c>
      <c r="B87" s="46"/>
      <c r="C87" s="46">
        <f>IF(D87="","",VLOOKUP(D87,Paigutus!$D$4:$H$67,3,FALSE))</f>
        <v>13</v>
      </c>
      <c r="D87" s="46" t="str">
        <f>IF(Mängud!E14="","",Mängud!E14)</f>
        <v>Veiko Ristissaar</v>
      </c>
      <c r="E87" s="46">
        <f>IF(F87="","",VLOOKUP(F87,Paigutus!$D$4:$H$67,3,FALSE))</f>
        <v>50</v>
      </c>
      <c r="F87" s="46" t="str">
        <f>IF(Mängud!E14="","",IF(D87=Mängud!B14,Mängud!C14,Mängud!B14))</f>
        <v>Bye Bye</v>
      </c>
      <c r="G87" s="46" t="str">
        <f>IF(Mängud!F14="","",Mängud!F14)</f>
        <v>w.o.</v>
      </c>
      <c r="H87" s="49"/>
    </row>
    <row r="88" spans="1:8" ht="15">
      <c r="A88" s="46">
        <v>114</v>
      </c>
      <c r="B88" s="46"/>
      <c r="C88" s="46">
        <f>IF(D88="","",VLOOKUP(D88,Paigutus!$D$4:$H$67,3,FALSE))</f>
        <v>20</v>
      </c>
      <c r="D88" s="46" t="str">
        <f>IF(Mängud!E15="","",Mängud!E15)</f>
        <v>Marika Kotka</v>
      </c>
      <c r="E88" s="46">
        <f>IF(F88="","",VLOOKUP(F88,Paigutus!$D$4:$H$67,3,FALSE))</f>
        <v>45</v>
      </c>
      <c r="F88" s="46" t="str">
        <f>IF(Mängud!E15="","",IF(D88=Mängud!B15,Mängud!C15,Mängud!B15))</f>
        <v>Larissa Lill</v>
      </c>
      <c r="G88" s="46" t="str">
        <f>IF(Mängud!F15="","",Mängud!F15)</f>
        <v>3:0</v>
      </c>
      <c r="H88" s="49"/>
    </row>
    <row r="89" spans="1:8" ht="15">
      <c r="A89" s="46">
        <v>115</v>
      </c>
      <c r="B89" s="46"/>
      <c r="C89" s="46">
        <f>IF(D89="","",VLOOKUP(D89,Paigutus!$D$4:$H$67,3,FALSE))</f>
        <v>29</v>
      </c>
      <c r="D89" s="46" t="str">
        <f>IF(Mängud!E16="","",Mängud!E16)</f>
        <v>Alex Rahuoja</v>
      </c>
      <c r="E89" s="46">
        <f>IF(F89="","",VLOOKUP(F89,Paigutus!$D$4:$H$67,3,FALSE))</f>
        <v>36</v>
      </c>
      <c r="F89" s="46" t="str">
        <f>IF(Mängud!E16="","",IF(D89=Mängud!B16,Mängud!C16,Mängud!B16))</f>
        <v>Raivo Roots</v>
      </c>
      <c r="G89" s="46" t="str">
        <f>IF(Mängud!F16="","",Mängud!F16)</f>
        <v>3:0</v>
      </c>
      <c r="H89" s="49"/>
    </row>
    <row r="90" spans="1:8" ht="15">
      <c r="A90" s="46">
        <v>116</v>
      </c>
      <c r="B90" s="46"/>
      <c r="C90" s="46">
        <f>IF(D90="","",VLOOKUP(D90,Paigutus!$D$4:$H$67,3,FALSE))</f>
        <v>4</v>
      </c>
      <c r="D90" s="46" t="str">
        <f>IF(Mängud!E17="","",Mängud!E17)</f>
        <v>Allan Salla</v>
      </c>
      <c r="E90" s="46">
        <f>IF(F90="","",VLOOKUP(F90,Paigutus!$D$4:$H$67,3,FALSE))</f>
        <v>50</v>
      </c>
      <c r="F90" s="46" t="str">
        <f>IF(Mängud!E17="","",IF(D90=Mängud!B17,Mängud!C17,Mängud!B17))</f>
        <v>Bye Bye</v>
      </c>
      <c r="G90" s="46" t="str">
        <f>IF(Mängud!F17="","",Mängud!F17)</f>
        <v>w.o.</v>
      </c>
      <c r="H90" s="49"/>
    </row>
    <row r="91" spans="1:8" ht="15">
      <c r="A91" s="46">
        <v>117</v>
      </c>
      <c r="B91" s="46"/>
      <c r="C91" s="46">
        <f>IF(D91="","",VLOOKUP(D91,Paigutus!$D$4:$H$67,3,FALSE))</f>
        <v>3</v>
      </c>
      <c r="D91" s="46" t="str">
        <f>IF(Mängud!E18="","",Mängud!E18)</f>
        <v>Urmas King</v>
      </c>
      <c r="E91" s="46">
        <f>IF(F91="","",VLOOKUP(F91,Paigutus!$D$4:$H$67,3,FALSE))</f>
        <v>50</v>
      </c>
      <c r="F91" s="46" t="str">
        <f>IF(Mängud!E18="","",IF(D91=Mängud!B18,Mängud!C18,Mängud!B18))</f>
        <v>Bye Bye</v>
      </c>
      <c r="G91" s="46" t="str">
        <f>IF(Mängud!F18="","",Mängud!F18)</f>
        <v>w.o.</v>
      </c>
      <c r="H91" s="49"/>
    </row>
    <row r="92" spans="1:8" ht="15">
      <c r="A92" s="46">
        <v>118</v>
      </c>
      <c r="B92" s="46"/>
      <c r="C92" s="46">
        <f>IF(D92="","",VLOOKUP(D92,Paigutus!$D$4:$H$67,3,FALSE))</f>
        <v>35</v>
      </c>
      <c r="D92" s="46" t="str">
        <f>IF(Mängud!E19="","",Mängud!E19)</f>
        <v>Aili Kuldkepp</v>
      </c>
      <c r="E92" s="46">
        <f>IF(F92="","",VLOOKUP(F92,Paigutus!$D$4:$H$67,3,FALSE))</f>
        <v>30</v>
      </c>
      <c r="F92" s="46" t="str">
        <f>IF(Mängud!E19="","",IF(D92=Mängud!B19,Mängud!C19,Mängud!B19))</f>
        <v>Arvi Merigan</v>
      </c>
      <c r="G92" s="46" t="str">
        <f>IF(Mängud!F19="","",Mängud!F19)</f>
        <v>3:0</v>
      </c>
      <c r="H92" s="49"/>
    </row>
    <row r="93" spans="1:8" ht="15">
      <c r="A93" s="46">
        <v>119</v>
      </c>
      <c r="B93" s="46"/>
      <c r="C93" s="46">
        <f>IF(D93="","",VLOOKUP(D93,Paigutus!$D$4:$H$67,3,FALSE))</f>
        <v>19</v>
      </c>
      <c r="D93" s="46" t="str">
        <f>IF(Mängud!E20="","",Mängud!E20)</f>
        <v>Almar Rahuoja</v>
      </c>
      <c r="E93" s="46">
        <f>IF(F93="","",VLOOKUP(F93,Paigutus!$D$4:$H$67,3,FALSE))</f>
        <v>46</v>
      </c>
      <c r="F93" s="46" t="str">
        <f>IF(Mängud!E20="","",IF(D93=Mängud!B20,Mängud!C20,Mängud!B20))</f>
        <v>Taivo Koitla</v>
      </c>
      <c r="G93" s="46" t="str">
        <f>IF(Mängud!F20="","",Mängud!F20)</f>
        <v>3:0</v>
      </c>
      <c r="H93" s="49"/>
    </row>
    <row r="94" spans="1:8" ht="15">
      <c r="A94" s="46">
        <v>120</v>
      </c>
      <c r="B94" s="46"/>
      <c r="C94" s="46">
        <f>IF(D94="","",VLOOKUP(D94,Paigutus!$D$4:$H$67,3,FALSE))</f>
        <v>14</v>
      </c>
      <c r="D94" s="46" t="str">
        <f>IF(Mängud!E21="","",Mängud!E21)</f>
        <v>Andrus Mäletjärv</v>
      </c>
      <c r="E94" s="46">
        <f>IF(F94="","",VLOOKUP(F94,Paigutus!$D$4:$H$67,3,FALSE))</f>
        <v>50</v>
      </c>
      <c r="F94" s="46" t="str">
        <f>IF(Mängud!E21="","",IF(D94=Mängud!B21,Mängud!C21,Mängud!B21))</f>
        <v>Bye Bye</v>
      </c>
      <c r="G94" s="46" t="str">
        <f>IF(Mängud!F21="","",Mängud!F21)</f>
        <v>w.o.</v>
      </c>
      <c r="H94" s="49"/>
    </row>
    <row r="95" spans="1:8" ht="15">
      <c r="A95" s="46">
        <v>121</v>
      </c>
      <c r="B95" s="46"/>
      <c r="C95" s="46">
        <f>IF(D95="","",VLOOKUP(D95,Paigutus!$D$4:$H$67,3,FALSE))</f>
        <v>11</v>
      </c>
      <c r="D95" s="46" t="str">
        <f>IF(Mängud!E22="","",Mängud!E22)</f>
        <v>Katrin-riina Hanson</v>
      </c>
      <c r="E95" s="46">
        <f>IF(F95="","",VLOOKUP(F95,Paigutus!$D$4:$H$67,3,FALSE))</f>
        <v>50</v>
      </c>
      <c r="F95" s="46" t="str">
        <f>IF(Mängud!E22="","",IF(D95=Mängud!B22,Mängud!C22,Mängud!B22))</f>
        <v>Bye Bye</v>
      </c>
      <c r="G95" s="46" t="str">
        <f>IF(Mängud!F22="","",Mängud!F22)</f>
        <v>w.o.</v>
      </c>
      <c r="H95" s="49"/>
    </row>
    <row r="96" spans="1:8" ht="15">
      <c r="A96" s="46">
        <v>122</v>
      </c>
      <c r="B96" s="46"/>
      <c r="C96" s="46">
        <f>IF(D96="","",VLOOKUP(D96,Paigutus!$D$4:$H$67,3,FALSE))</f>
        <v>22</v>
      </c>
      <c r="D96" s="46" t="str">
        <f>IF(Mängud!E23="","",Mängud!E23)</f>
        <v>Kalju Nasir</v>
      </c>
      <c r="E96" s="46">
        <f>IF(F96="","",VLOOKUP(F96,Paigutus!$D$4:$H$67,3,FALSE))</f>
        <v>43</v>
      </c>
      <c r="F96" s="46" t="str">
        <f>IF(Mängud!E23="","",IF(D96=Mängud!B23,Mängud!C23,Mängud!B23))</f>
        <v>Anneli Mälksoo</v>
      </c>
      <c r="G96" s="46" t="str">
        <f>IF(Mängud!F23="","",Mängud!F23)</f>
        <v>3:0</v>
      </c>
      <c r="H96" s="49"/>
    </row>
    <row r="97" spans="1:8" ht="15">
      <c r="A97" s="46">
        <v>123</v>
      </c>
      <c r="B97" s="46"/>
      <c r="C97" s="46">
        <f>IF(D97="","",VLOOKUP(D97,Paigutus!$D$4:$H$67,3,FALSE))</f>
        <v>27</v>
      </c>
      <c r="D97" s="46" t="str">
        <f>IF(Mängud!E24="","",Mängud!E24)</f>
        <v>Marko Perendi</v>
      </c>
      <c r="E97" s="46">
        <f>IF(F97="","",VLOOKUP(F97,Paigutus!$D$4:$H$67,3,FALSE))</f>
        <v>38</v>
      </c>
      <c r="F97" s="46" t="str">
        <f>IF(Mängud!E24="","",IF(D97=Mängud!B24,Mängud!C24,Mängud!B24))</f>
        <v>Heiki Hansar</v>
      </c>
      <c r="G97" s="46" t="str">
        <f>IF(Mängud!F24="","",Mängud!F24)</f>
        <v>3:1</v>
      </c>
      <c r="H97" s="49"/>
    </row>
    <row r="98" spans="1:8" ht="15">
      <c r="A98" s="46">
        <v>124</v>
      </c>
      <c r="B98" s="46"/>
      <c r="C98" s="46">
        <f>IF(D98="","",VLOOKUP(D98,Paigutus!$D$4:$H$67,3,FALSE))</f>
        <v>6</v>
      </c>
      <c r="D98" s="46" t="str">
        <f>IF(Mängud!E25="","",Mängud!E25)</f>
        <v>Tristan Pugi</v>
      </c>
      <c r="E98" s="46">
        <f>IF(F98="","",VLOOKUP(F98,Paigutus!$D$4:$H$67,3,FALSE))</f>
        <v>50</v>
      </c>
      <c r="F98" s="46" t="str">
        <f>IF(Mängud!E25="","",IF(D98=Mängud!B25,Mängud!C25,Mängud!B25))</f>
        <v>Bye Bye</v>
      </c>
      <c r="G98" s="46" t="str">
        <f>IF(Mängud!F25="","",Mängud!F25)</f>
        <v>w.o.</v>
      </c>
      <c r="H98" s="49"/>
    </row>
    <row r="99" spans="1:8" ht="15">
      <c r="A99" s="46">
        <v>125</v>
      </c>
      <c r="B99" s="46"/>
      <c r="C99" s="46">
        <f>IF(D99="","",VLOOKUP(D99,Paigutus!$D$4:$H$67,3,FALSE))</f>
        <v>7</v>
      </c>
      <c r="D99" s="46" t="str">
        <f>IF(Mängud!E26="","",Mängud!E26)</f>
        <v>Urmas Sinisalu</v>
      </c>
      <c r="E99" s="46">
        <f>IF(F99="","",VLOOKUP(F99,Paigutus!$D$4:$H$67,3,FALSE))</f>
        <v>50</v>
      </c>
      <c r="F99" s="46" t="str">
        <f>IF(Mängud!E26="","",IF(D99=Mängud!B26,Mängud!C26,Mängud!B26))</f>
        <v>Bye Bye</v>
      </c>
      <c r="G99" s="46" t="str">
        <f>IF(Mängud!F26="","",Mängud!F26)</f>
        <v>w.o.</v>
      </c>
      <c r="H99" s="49"/>
    </row>
    <row r="100" spans="1:8" ht="15">
      <c r="A100" s="46">
        <v>126</v>
      </c>
      <c r="B100" s="46"/>
      <c r="C100" s="46">
        <f>IF(D100="","",VLOOKUP(D100,Paigutus!$D$4:$H$67,3,FALSE))</f>
        <v>26</v>
      </c>
      <c r="D100" s="46" t="str">
        <f>IF(Mängud!E27="","",Mängud!E27)</f>
        <v>Riho Strazev</v>
      </c>
      <c r="E100" s="46">
        <f>IF(F100="","",VLOOKUP(F100,Paigutus!$D$4:$H$67,3,FALSE))</f>
        <v>39</v>
      </c>
      <c r="F100" s="46" t="str">
        <f>IF(Mängud!E27="","",IF(D100=Mängud!B27,Mängud!C27,Mängud!B27))</f>
        <v>Vahur Männa</v>
      </c>
      <c r="G100" s="46" t="str">
        <f>IF(Mängud!F27="","",Mängud!F27)</f>
        <v>3:0</v>
      </c>
      <c r="H100" s="49"/>
    </row>
    <row r="101" spans="1:8" ht="15">
      <c r="A101" s="46">
        <v>127</v>
      </c>
      <c r="B101" s="46"/>
      <c r="C101" s="46">
        <f>IF(D101="","",VLOOKUP(D101,Paigutus!$D$4:$H$67,3,FALSE))</f>
        <v>23</v>
      </c>
      <c r="D101" s="46" t="str">
        <f>IF(Mängud!E28="","",Mängud!E28)</f>
        <v>Taimo Jullinen</v>
      </c>
      <c r="E101" s="46">
        <f>IF(F101="","",VLOOKUP(F101,Paigutus!$D$4:$H$67,3,FALSE))</f>
        <v>42</v>
      </c>
      <c r="F101" s="46" t="str">
        <f>IF(Mängud!E28="","",IF(D101=Mängud!B28,Mängud!C28,Mängud!B28))</f>
        <v>Neverly Lukas</v>
      </c>
      <c r="G101" s="46" t="str">
        <f>IF(Mängud!F28="","",Mängud!F28)</f>
        <v>3:0</v>
      </c>
      <c r="H101" s="49"/>
    </row>
    <row r="102" spans="1:8" ht="15">
      <c r="A102" s="46">
        <v>128</v>
      </c>
      <c r="B102" s="46"/>
      <c r="C102" s="46">
        <f>IF(D102="","",VLOOKUP(D102,Paigutus!$D$4:$H$67,3,FALSE))</f>
        <v>10</v>
      </c>
      <c r="D102" s="46" t="str">
        <f>IF(Mängud!E29="","",Mängud!E29)</f>
        <v>Heino Kruusement</v>
      </c>
      <c r="E102" s="46">
        <f>IF(F102="","",VLOOKUP(F102,Paigutus!$D$4:$H$67,3,FALSE))</f>
        <v>50</v>
      </c>
      <c r="F102" s="46" t="str">
        <f>IF(Mängud!E29="","",IF(D102=Mängud!B29,Mängud!C29,Mängud!B29))</f>
        <v>Bye Bye</v>
      </c>
      <c r="G102" s="46" t="str">
        <f>IF(Mängud!F29="","",Mängud!F29)</f>
        <v>w.o.</v>
      </c>
      <c r="H102" s="49"/>
    </row>
    <row r="103" spans="1:8" ht="15">
      <c r="A103" s="46">
        <v>129</v>
      </c>
      <c r="B103" s="46"/>
      <c r="C103" s="46">
        <f>IF(D103="","",VLOOKUP(D103,Paigutus!$D$4:$H$67,3,FALSE))</f>
        <v>15</v>
      </c>
      <c r="D103" s="46" t="str">
        <f>IF(Mängud!E30="","",Mängud!E30)</f>
        <v>Amanda Hallik</v>
      </c>
      <c r="E103" s="46">
        <f>IF(F103="","",VLOOKUP(F103,Paigutus!$D$4:$H$67,3,FALSE))</f>
        <v>50</v>
      </c>
      <c r="F103" s="46" t="str">
        <f>IF(Mängud!E30="","",IF(D103=Mängud!B30,Mängud!C30,Mängud!B30))</f>
        <v>Bye Bye</v>
      </c>
      <c r="G103" s="46" t="str">
        <f>IF(Mängud!F30="","",Mängud!F30)</f>
        <v>w.o.</v>
      </c>
      <c r="H103" s="49"/>
    </row>
    <row r="104" spans="1:8" ht="15">
      <c r="A104" s="46">
        <v>130</v>
      </c>
      <c r="B104" s="46"/>
      <c r="C104" s="46">
        <f>IF(D104="","",VLOOKUP(D104,Paigutus!$D$4:$H$67,3,FALSE))</f>
        <v>18</v>
      </c>
      <c r="D104" s="46" t="str">
        <f>IF(Mängud!E31="","",Mängud!E31)</f>
        <v>Kalju Kalda</v>
      </c>
      <c r="E104" s="46">
        <f>IF(F104="","",VLOOKUP(F104,Paigutus!$D$4:$H$67,3,FALSE))</f>
        <v>47</v>
      </c>
      <c r="F104" s="46" t="str">
        <f>IF(Mängud!E31="","",IF(D104=Mängud!B31,Mängud!C31,Mängud!B31))</f>
        <v>Jako Lill</v>
      </c>
      <c r="G104" s="46" t="str">
        <f>IF(Mängud!F31="","",Mängud!F31)</f>
        <v>3:0</v>
      </c>
      <c r="H104" s="49"/>
    </row>
    <row r="105" spans="1:8" ht="15">
      <c r="A105" s="46">
        <v>131</v>
      </c>
      <c r="B105" s="46"/>
      <c r="C105" s="46">
        <f>IF(D105="","",VLOOKUP(D105,Paigutus!$D$4:$H$67,3,FALSE))</f>
        <v>31</v>
      </c>
      <c r="D105" s="46" t="str">
        <f>IF(Mängud!E32="","",Mängud!E32)</f>
        <v>Reet Kullerkupp</v>
      </c>
      <c r="E105" s="46">
        <f>IF(F105="","",VLOOKUP(F105,Paigutus!$D$4:$H$67,3,FALSE))</f>
        <v>34</v>
      </c>
      <c r="F105" s="46" t="str">
        <f>IF(Mängud!E32="","",IF(D105=Mängud!B32,Mängud!C32,Mängud!B32))</f>
        <v>Mati Türk</v>
      </c>
      <c r="G105" s="46" t="str">
        <f>IF(Mängud!F32="","",Mängud!F32)</f>
        <v>3:1</v>
      </c>
      <c r="H105" s="49"/>
    </row>
    <row r="106" spans="1:8" ht="15">
      <c r="A106" s="46">
        <v>132</v>
      </c>
      <c r="B106" s="46"/>
      <c r="C106" s="46">
        <f>IF(D106="","",VLOOKUP(D106,Paigutus!$D$4:$H$67,3,FALSE))</f>
        <v>2</v>
      </c>
      <c r="D106" s="46" t="str">
        <f>IF(Mängud!E33="","",Mängud!E33)</f>
        <v>Frank tomas Türi</v>
      </c>
      <c r="E106" s="46">
        <f>IF(F106="","",VLOOKUP(F106,Paigutus!$D$4:$H$67,3,FALSE))</f>
        <v>50</v>
      </c>
      <c r="F106" s="46" t="str">
        <f>IF(Mängud!E33="","",IF(D106=Mängud!B33,Mängud!C33,Mängud!B33))</f>
        <v>Bye Bye</v>
      </c>
      <c r="G106" s="46" t="str">
        <f>IF(Mängud!F33="","",Mängud!F33)</f>
        <v>w.o.</v>
      </c>
      <c r="H106" s="49"/>
    </row>
    <row r="107" spans="1:8" ht="15">
      <c r="A107" s="46">
        <v>133</v>
      </c>
      <c r="B107" s="46"/>
      <c r="C107" s="46">
        <f>IF(D107="","",VLOOKUP(D107,Paigutus!$D$4:$H$67,3,FALSE))</f>
        <v>1</v>
      </c>
      <c r="D107" s="46" t="str">
        <f>IF(Mängud!E34="","",Mängud!E34)</f>
        <v>Antti Luigemaa</v>
      </c>
      <c r="E107" s="46">
        <f>IF(F107="","",VLOOKUP(F107,Paigutus!$D$4:$H$67,3,FALSE))</f>
        <v>33</v>
      </c>
      <c r="F107" s="46" t="str">
        <f>IF(Mängud!E34="","",IF(D107=Mängud!B34,Mängud!C34,Mängud!B34))</f>
        <v>Tõnu Hansar</v>
      </c>
      <c r="G107" s="46" t="str">
        <f>IF(Mängud!F34="","",Mängud!F34)</f>
        <v>3:0</v>
      </c>
      <c r="H107" s="49"/>
    </row>
    <row r="108" spans="1:8" ht="15">
      <c r="A108" s="46">
        <v>134</v>
      </c>
      <c r="B108" s="46"/>
      <c r="C108" s="46">
        <f>IF(D108="","",VLOOKUP(D108,Paigutus!$D$4:$H$67,3,FALSE))</f>
        <v>17</v>
      </c>
      <c r="D108" s="46" t="str">
        <f>IF(Mängud!E35="","",Mängud!E35)</f>
        <v>Vladimir Šastin</v>
      </c>
      <c r="E108" s="46">
        <f>IF(F108="","",VLOOKUP(F108,Paigutus!$D$4:$H$67,3,FALSE))</f>
        <v>16</v>
      </c>
      <c r="F108" s="46" t="str">
        <f>IF(Mängud!E35="","",IF(D108=Mängud!B35,Mängud!C35,Mängud!B35))</f>
        <v>Toomas Talumets</v>
      </c>
      <c r="G108" s="46" t="str">
        <f>IF(Mängud!F35="","",Mängud!F35)</f>
        <v>3:2</v>
      </c>
      <c r="H108" s="49"/>
    </row>
    <row r="109" spans="1:8" ht="15">
      <c r="A109" s="46">
        <v>135</v>
      </c>
      <c r="B109" s="46"/>
      <c r="C109" s="46">
        <f>IF(D109="","",VLOOKUP(D109,Paigutus!$D$4:$H$67,3,FALSE))</f>
        <v>9</v>
      </c>
      <c r="D109" s="46" t="str">
        <f>IF(Mängud!E36="","",Mängud!E36)</f>
        <v>Vladyslav Rybachok</v>
      </c>
      <c r="E109" s="46">
        <f>IF(F109="","",VLOOKUP(F109,Paigutus!$D$4:$H$67,3,FALSE))</f>
        <v>24</v>
      </c>
      <c r="F109" s="46" t="str">
        <f>IF(Mängud!E36="","",IF(D109=Mängud!B36,Mängud!C36,Mängud!B36))</f>
        <v>Raigo Rommot</v>
      </c>
      <c r="G109" s="46" t="str">
        <f>IF(Mängud!F36="","",Mängud!F36)</f>
        <v>3:0</v>
      </c>
      <c r="H109" s="49"/>
    </row>
    <row r="110" spans="1:8" ht="15">
      <c r="A110" s="46">
        <v>136</v>
      </c>
      <c r="B110" s="46"/>
      <c r="C110" s="46">
        <f>IF(D110="","",VLOOKUP(D110,Paigutus!$D$4:$H$67,3,FALSE))</f>
        <v>8</v>
      </c>
      <c r="D110" s="46" t="str">
        <f>IF(Mängud!E37="","",Mängud!E37)</f>
        <v>Kai Thornbech</v>
      </c>
      <c r="E110" s="46">
        <f>IF(F110="","",VLOOKUP(F110,Paigutus!$D$4:$H$67,3,FALSE))</f>
        <v>25</v>
      </c>
      <c r="F110" s="46" t="str">
        <f>IF(Mängud!E37="","",IF(D110=Mängud!B37,Mängud!C37,Mängud!B37))</f>
        <v>Reti Juus</v>
      </c>
      <c r="G110" s="46" t="str">
        <f>IF(Mängud!F37="","",Mängud!F37)</f>
        <v>3:0</v>
      </c>
      <c r="H110" s="49"/>
    </row>
    <row r="111" spans="1:8" ht="15">
      <c r="A111" s="46">
        <v>137</v>
      </c>
      <c r="B111" s="46"/>
      <c r="C111" s="46">
        <f>IF(D111="","",VLOOKUP(D111,Paigutus!$D$4:$H$67,3,FALSE))</f>
        <v>5</v>
      </c>
      <c r="D111" s="46" t="str">
        <f>IF(Mängud!E38="","",Mängud!E38)</f>
        <v>Pille Veesaar</v>
      </c>
      <c r="E111" s="46">
        <f>IF(F111="","",VLOOKUP(F111,Paigutus!$D$4:$H$67,3,FALSE))</f>
        <v>28</v>
      </c>
      <c r="F111" s="46" t="str">
        <f>IF(Mängud!E38="","",IF(D111=Mängud!B38,Mängud!C38,Mängud!B38))</f>
        <v>Kristi Ernits</v>
      </c>
      <c r="G111" s="46" t="str">
        <f>IF(Mängud!F38="","",Mängud!F38)</f>
        <v>3:0</v>
      </c>
      <c r="H111" s="49"/>
    </row>
    <row r="112" spans="1:8" ht="15">
      <c r="A112" s="46">
        <v>138</v>
      </c>
      <c r="B112" s="46"/>
      <c r="C112" s="46">
        <f>IF(D112="","",VLOOKUP(D112,Paigutus!$D$4:$H$67,3,FALSE))</f>
        <v>12</v>
      </c>
      <c r="D112" s="46" t="str">
        <f>IF(Mängud!E39="","",Mängud!E39)</f>
        <v>Imre Korsen</v>
      </c>
      <c r="E112" s="46">
        <f>IF(F112="","",VLOOKUP(F112,Paigutus!$D$4:$H$67,3,FALSE))</f>
        <v>21</v>
      </c>
      <c r="F112" s="46" t="str">
        <f>IF(Mängud!E39="","",IF(D112=Mängud!B39,Mängud!C39,Mängud!B39))</f>
        <v>Andres Puusep</v>
      </c>
      <c r="G112" s="46" t="str">
        <f>IF(Mängud!F39="","",Mängud!F39)</f>
        <v>3:1</v>
      </c>
      <c r="H112" s="49"/>
    </row>
    <row r="113" spans="1:8" ht="15">
      <c r="A113" s="46">
        <v>139</v>
      </c>
      <c r="B113" s="46"/>
      <c r="C113" s="46">
        <f>IF(D113="","",VLOOKUP(D113,Paigutus!$D$4:$H$67,3,FALSE))</f>
        <v>13</v>
      </c>
      <c r="D113" s="46" t="str">
        <f>IF(Mängud!E40="","",Mängud!E40)</f>
        <v>Veiko Ristissaar</v>
      </c>
      <c r="E113" s="46">
        <f>IF(F113="","",VLOOKUP(F113,Paigutus!$D$4:$H$67,3,FALSE))</f>
        <v>20</v>
      </c>
      <c r="F113" s="46" t="str">
        <f>IF(Mängud!E40="","",IF(D113=Mängud!B40,Mängud!C40,Mängud!B40))</f>
        <v>Marika Kotka</v>
      </c>
      <c r="G113" s="46" t="str">
        <f>IF(Mängud!F40="","",Mängud!F40)</f>
        <v>3:0</v>
      </c>
      <c r="H113" s="49"/>
    </row>
    <row r="114" spans="1:8" ht="15">
      <c r="A114" s="46">
        <v>140</v>
      </c>
      <c r="B114" s="46"/>
      <c r="C114" s="46">
        <f>IF(D114="","",VLOOKUP(D114,Paigutus!$D$4:$H$67,3,FALSE))</f>
        <v>4</v>
      </c>
      <c r="D114" s="46" t="str">
        <f>IF(Mängud!E41="","",Mängud!E41)</f>
        <v>Allan Salla</v>
      </c>
      <c r="E114" s="46">
        <f>IF(F114="","",VLOOKUP(F114,Paigutus!$D$4:$H$67,3,FALSE))</f>
        <v>29</v>
      </c>
      <c r="F114" s="46" t="str">
        <f>IF(Mängud!E41="","",IF(D114=Mängud!B41,Mängud!C41,Mängud!B41))</f>
        <v>Alex Rahuoja</v>
      </c>
      <c r="G114" s="46" t="str">
        <f>IF(Mängud!F41="","",Mängud!F41)</f>
        <v>3:0</v>
      </c>
      <c r="H114" s="49"/>
    </row>
    <row r="115" spans="1:8" ht="15">
      <c r="A115" s="46">
        <v>141</v>
      </c>
      <c r="B115" s="46"/>
      <c r="C115" s="46">
        <f>IF(D115="","",VLOOKUP(D115,Paigutus!$D$4:$H$67,3,FALSE))</f>
        <v>3</v>
      </c>
      <c r="D115" s="46" t="str">
        <f>IF(Mängud!E42="","",Mängud!E42)</f>
        <v>Urmas King</v>
      </c>
      <c r="E115" s="46">
        <f>IF(F115="","",VLOOKUP(F115,Paigutus!$D$4:$H$67,3,FALSE))</f>
        <v>35</v>
      </c>
      <c r="F115" s="46" t="str">
        <f>IF(Mängud!E42="","",IF(D115=Mängud!B42,Mängud!C42,Mängud!B42))</f>
        <v>Aili Kuldkepp</v>
      </c>
      <c r="G115" s="46" t="str">
        <f>IF(Mängud!F42="","",Mängud!F42)</f>
        <v>3:0</v>
      </c>
      <c r="H115" s="49"/>
    </row>
    <row r="116" spans="1:8" ht="15">
      <c r="A116" s="46">
        <v>142</v>
      </c>
      <c r="B116" s="46"/>
      <c r="C116" s="46">
        <f>IF(D116="","",VLOOKUP(D116,Paigutus!$D$4:$H$67,3,FALSE))</f>
        <v>14</v>
      </c>
      <c r="D116" s="46" t="str">
        <f>IF(Mängud!E43="","",Mängud!E43)</f>
        <v>Andrus Mäletjärv</v>
      </c>
      <c r="E116" s="46">
        <f>IF(F116="","",VLOOKUP(F116,Paigutus!$D$4:$H$67,3,FALSE))</f>
        <v>19</v>
      </c>
      <c r="F116" s="46" t="str">
        <f>IF(Mängud!E43="","",IF(D116=Mängud!B43,Mängud!C43,Mängud!B43))</f>
        <v>Almar Rahuoja</v>
      </c>
      <c r="G116" s="46" t="str">
        <f>IF(Mängud!F43="","",Mängud!F43)</f>
        <v>3:1</v>
      </c>
      <c r="H116" s="49"/>
    </row>
    <row r="117" spans="1:8" ht="15">
      <c r="A117" s="46">
        <v>143</v>
      </c>
      <c r="B117" s="46"/>
      <c r="C117" s="46">
        <f>IF(D117="","",VLOOKUP(D117,Paigutus!$D$4:$H$67,3,FALSE))</f>
        <v>11</v>
      </c>
      <c r="D117" s="46" t="str">
        <f>IF(Mängud!E44="","",Mängud!E44)</f>
        <v>Katrin-riina Hanson</v>
      </c>
      <c r="E117" s="46">
        <f>IF(F117="","",VLOOKUP(F117,Paigutus!$D$4:$H$67,3,FALSE))</f>
        <v>22</v>
      </c>
      <c r="F117" s="46" t="str">
        <f>IF(Mängud!E44="","",IF(D117=Mängud!B44,Mängud!C44,Mängud!B44))</f>
        <v>Kalju Nasir</v>
      </c>
      <c r="G117" s="46" t="str">
        <f>IF(Mängud!F44="","",Mängud!F44)</f>
        <v>3:0</v>
      </c>
      <c r="H117" s="49"/>
    </row>
    <row r="118" spans="1:8" ht="15">
      <c r="A118" s="46">
        <v>144</v>
      </c>
      <c r="B118" s="46"/>
      <c r="C118" s="46">
        <f>IF(D118="","",VLOOKUP(D118,Paigutus!$D$4:$H$67,3,FALSE))</f>
        <v>6</v>
      </c>
      <c r="D118" s="46" t="str">
        <f>IF(Mängud!E45="","",Mängud!E45)</f>
        <v>Tristan Pugi</v>
      </c>
      <c r="E118" s="46">
        <f>IF(F118="","",VLOOKUP(F118,Paigutus!$D$4:$H$67,3,FALSE))</f>
        <v>27</v>
      </c>
      <c r="F118" s="46" t="str">
        <f>IF(Mängud!E45="","",IF(D118=Mängud!B45,Mängud!C45,Mängud!B45))</f>
        <v>Marko Perendi</v>
      </c>
      <c r="G118" s="46" t="str">
        <f>IF(Mängud!F45="","",Mängud!F45)</f>
        <v>3:0</v>
      </c>
      <c r="H118" s="49"/>
    </row>
    <row r="119" spans="1:8" ht="15">
      <c r="A119" s="46">
        <v>145</v>
      </c>
      <c r="B119" s="46"/>
      <c r="C119" s="46">
        <f>IF(D119="","",VLOOKUP(D119,Paigutus!$D$4:$H$67,3,FALSE))</f>
        <v>7</v>
      </c>
      <c r="D119" s="46" t="str">
        <f>IF(Mängud!E46="","",Mängud!E46)</f>
        <v>Urmas Sinisalu</v>
      </c>
      <c r="E119" s="46">
        <f>IF(F119="","",VLOOKUP(F119,Paigutus!$D$4:$H$67,3,FALSE))</f>
        <v>26</v>
      </c>
      <c r="F119" s="46" t="str">
        <f>IF(Mängud!E46="","",IF(D119=Mängud!B46,Mängud!C46,Mängud!B46))</f>
        <v>Riho Strazev</v>
      </c>
      <c r="G119" s="46" t="str">
        <f>IF(Mängud!F46="","",Mängud!F46)</f>
        <v>3:0</v>
      </c>
      <c r="H119" s="49"/>
    </row>
    <row r="120" spans="1:8" ht="15">
      <c r="A120" s="46">
        <v>146</v>
      </c>
      <c r="B120" s="46"/>
      <c r="C120" s="46">
        <f>IF(D120="","",VLOOKUP(D120,Paigutus!$D$4:$H$67,3,FALSE))</f>
        <v>10</v>
      </c>
      <c r="D120" s="46" t="str">
        <f>IF(Mängud!E47="","",Mängud!E47)</f>
        <v>Heino Kruusement</v>
      </c>
      <c r="E120" s="46">
        <f>IF(F120="","",VLOOKUP(F120,Paigutus!$D$4:$H$67,3,FALSE))</f>
        <v>23</v>
      </c>
      <c r="F120" s="46" t="str">
        <f>IF(Mängud!E47="","",IF(D120=Mängud!B47,Mängud!C47,Mängud!B47))</f>
        <v>Taimo Jullinen</v>
      </c>
      <c r="G120" s="46" t="str">
        <f>IF(Mängud!F47="","",Mängud!F47)</f>
        <v>3:1</v>
      </c>
      <c r="H120" s="49"/>
    </row>
    <row r="121" spans="1:8" ht="15">
      <c r="A121" s="46">
        <v>147</v>
      </c>
      <c r="B121" s="46"/>
      <c r="C121" s="46">
        <f>IF(D121="","",VLOOKUP(D121,Paigutus!$D$4:$H$67,3,FALSE))</f>
        <v>18</v>
      </c>
      <c r="D121" s="46" t="str">
        <f>IF(Mängud!E48="","",Mängud!E48)</f>
        <v>Kalju Kalda</v>
      </c>
      <c r="E121" s="46">
        <f>IF(F121="","",VLOOKUP(F121,Paigutus!$D$4:$H$67,3,FALSE))</f>
        <v>15</v>
      </c>
      <c r="F121" s="46" t="str">
        <f>IF(Mängud!E48="","",IF(D121=Mängud!B48,Mängud!C48,Mängud!B48))</f>
        <v>Amanda Hallik</v>
      </c>
      <c r="G121" s="46" t="str">
        <f>IF(Mängud!F48="","",Mängud!F48)</f>
        <v>3:1</v>
      </c>
      <c r="H121" s="49"/>
    </row>
    <row r="122" spans="1:8" ht="15">
      <c r="A122" s="46">
        <v>148</v>
      </c>
      <c r="B122" s="46"/>
      <c r="C122" s="46">
        <f>IF(D122="","",VLOOKUP(D122,Paigutus!$D$4:$H$67,3,FALSE))</f>
        <v>2</v>
      </c>
      <c r="D122" s="46" t="str">
        <f>IF(Mängud!E49="","",Mängud!E49)</f>
        <v>Frank tomas Türi</v>
      </c>
      <c r="E122" s="46">
        <f>IF(F122="","",VLOOKUP(F122,Paigutus!$D$4:$H$67,3,FALSE))</f>
        <v>31</v>
      </c>
      <c r="F122" s="46" t="str">
        <f>IF(Mängud!E49="","",IF(D122=Mängud!B49,Mängud!C49,Mängud!B49))</f>
        <v>Reet Kullerkupp</v>
      </c>
      <c r="G122" s="46" t="str">
        <f>IF(Mängud!F49="","",Mängud!F49)</f>
        <v>3:0</v>
      </c>
      <c r="H122" s="49"/>
    </row>
    <row r="123" spans="1:8" ht="15">
      <c r="A123" s="46">
        <v>149</v>
      </c>
      <c r="B123" s="46"/>
      <c r="C123" s="46">
        <f>IF(D123="","",VLOOKUP(D123,Paigutus!$D$4:$H$67,3,FALSE))</f>
        <v>32</v>
      </c>
      <c r="D123" s="46" t="str">
        <f>IF(Mängud!E50="","",Mängud!E50)</f>
        <v>Kert Talumets</v>
      </c>
      <c r="E123" s="46">
        <f>IF(F123="","",VLOOKUP(F123,Paigutus!$D$4:$H$67,3,FALSE))</f>
        <v>50</v>
      </c>
      <c r="F123" s="46" t="str">
        <f>IF(Mängud!E50="","",IF(D123=Mängud!B50,Mängud!C50,Mängud!B50))</f>
        <v>Bye Bye</v>
      </c>
      <c r="G123" s="46" t="str">
        <f>IF(Mängud!F50="","",Mängud!F50)</f>
        <v>w.o.</v>
      </c>
      <c r="H123" s="49"/>
    </row>
    <row r="124" spans="1:8" ht="15">
      <c r="A124" s="46">
        <v>150</v>
      </c>
      <c r="B124" s="46"/>
      <c r="C124" s="46">
        <f>IF(D124="","",VLOOKUP(D124,Paigutus!$D$4:$H$67,3,FALSE))</f>
        <v>48</v>
      </c>
      <c r="D124" s="46" t="str">
        <f>IF(Mängud!E51="","",Mängud!E51)</f>
        <v>Allar Oviir</v>
      </c>
      <c r="E124" s="46">
        <f>IF(F124="","",VLOOKUP(F124,Paigutus!$D$4:$H$67,3,FALSE))</f>
        <v>49</v>
      </c>
      <c r="F124" s="46" t="str">
        <f>IF(Mängud!E51="","",IF(D124=Mängud!B51,Mängud!C51,Mängud!B51))</f>
        <v>Toivo Sepp</v>
      </c>
      <c r="G124" s="46" t="str">
        <f>IF(Mängud!F51="","",Mängud!F51)</f>
        <v>3:1</v>
      </c>
      <c r="H124" s="49"/>
    </row>
    <row r="125" spans="1:8" ht="15">
      <c r="A125" s="46">
        <v>151</v>
      </c>
      <c r="B125" s="46"/>
      <c r="C125" s="46">
        <f>IF(D125="","",VLOOKUP(D125,Paigutus!$D$4:$H$67,3,FALSE))</f>
        <v>41</v>
      </c>
      <c r="D125" s="46" t="str">
        <f>IF(Mängud!E52="","",Mängud!E52)</f>
        <v>Urmas Vender</v>
      </c>
      <c r="E125" s="46">
        <f>IF(F125="","",VLOOKUP(F125,Paigutus!$D$4:$H$67,3,FALSE))</f>
        <v>50</v>
      </c>
      <c r="F125" s="46" t="str">
        <f>IF(Mängud!E52="","",IF(D125=Mängud!B52,Mängud!C52,Mängud!B52))</f>
        <v>Bye Bye</v>
      </c>
      <c r="G125" s="46" t="str">
        <f>IF(Mängud!F52="","",Mängud!F52)</f>
        <v>w.o.</v>
      </c>
      <c r="H125" s="49"/>
    </row>
    <row r="126" spans="1:8" ht="15">
      <c r="A126" s="46">
        <v>152</v>
      </c>
      <c r="B126" s="46"/>
      <c r="C126" s="46">
        <f>IF(D126="","",VLOOKUP(D126,Paigutus!$D$4:$H$67,3,FALSE))</f>
        <v>40</v>
      </c>
      <c r="D126" s="46" t="str">
        <f>IF(Mängud!E53="","",Mängud!E53)</f>
        <v>Anatoli Zapunov</v>
      </c>
      <c r="E126" s="46">
        <f>IF(F126="","",VLOOKUP(F126,Paigutus!$D$4:$H$67,3,FALSE))</f>
        <v>50</v>
      </c>
      <c r="F126" s="46" t="str">
        <f>IF(Mängud!E53="","",IF(D126=Mängud!B53,Mängud!C53,Mängud!B53))</f>
        <v>Bye Bye</v>
      </c>
      <c r="G126" s="46" t="str">
        <f>IF(Mängud!F53="","",Mängud!F53)</f>
        <v>w.o.</v>
      </c>
      <c r="H126" s="49"/>
    </row>
    <row r="127" spans="1:8" ht="15">
      <c r="A127" s="46">
        <v>153</v>
      </c>
      <c r="B127" s="46"/>
      <c r="C127" s="46">
        <f>IF(D127="","",VLOOKUP(D127,Paigutus!$D$4:$H$67,3,FALSE))</f>
        <v>37</v>
      </c>
      <c r="D127" s="46" t="str">
        <f>IF(Mängud!E54="","",Mängud!E54)</f>
        <v>Ivar Kiik</v>
      </c>
      <c r="E127" s="46">
        <f>IF(F127="","",VLOOKUP(F127,Paigutus!$D$4:$H$67,3,FALSE))</f>
        <v>50</v>
      </c>
      <c r="F127" s="46" t="str">
        <f>IF(Mängud!E54="","",IF(D127=Mängud!B54,Mängud!C54,Mängud!B54))</f>
        <v>Bye Bye</v>
      </c>
      <c r="G127" s="46" t="str">
        <f>IF(Mängud!F54="","",Mängud!F54)</f>
        <v>w.o.</v>
      </c>
      <c r="H127" s="49"/>
    </row>
    <row r="128" spans="1:8" ht="15">
      <c r="A128" s="46">
        <v>154</v>
      </c>
      <c r="B128" s="46"/>
      <c r="C128" s="46">
        <f>IF(D128="","",VLOOKUP(D128,Paigutus!$D$4:$H$67,3,FALSE))</f>
        <v>44</v>
      </c>
      <c r="D128" s="46" t="str">
        <f>IF(Mängud!E55="","",Mängud!E55)</f>
        <v>Jaanika Torokvei</v>
      </c>
      <c r="E128" s="46">
        <f>IF(F128="","",VLOOKUP(F128,Paigutus!$D$4:$H$67,3,FALSE))</f>
        <v>50</v>
      </c>
      <c r="F128" s="46" t="str">
        <f>IF(Mängud!E55="","",IF(D128=Mängud!B55,Mängud!C55,Mängud!B55))</f>
        <v>Bye Bye</v>
      </c>
      <c r="G128" s="46" t="str">
        <f>IF(Mängud!F55="","",Mängud!F55)</f>
        <v>w.o.</v>
      </c>
      <c r="H128" s="49"/>
    </row>
    <row r="129" spans="1:8" ht="15">
      <c r="A129" s="46">
        <v>155</v>
      </c>
      <c r="B129" s="46"/>
      <c r="C129" s="46">
        <f>IF(D129="","",VLOOKUP(D129,Paigutus!$D$4:$H$67,3,FALSE))</f>
        <v>45</v>
      </c>
      <c r="D129" s="46" t="str">
        <f>IF(Mängud!E56="","",Mängud!E56)</f>
        <v>Larissa Lill</v>
      </c>
      <c r="E129" s="46">
        <f>IF(F129="","",VLOOKUP(F129,Paigutus!$D$4:$H$67,3,FALSE))</f>
        <v>50</v>
      </c>
      <c r="F129" s="46" t="str">
        <f>IF(Mängud!E56="","",IF(D129=Mängud!B56,Mängud!C56,Mängud!B56))</f>
        <v>Bye Bye</v>
      </c>
      <c r="G129" s="46" t="str">
        <f>IF(Mängud!F56="","",Mängud!F56)</f>
        <v>w.o.</v>
      </c>
      <c r="H129" s="49"/>
    </row>
    <row r="130" spans="1:8" ht="15">
      <c r="A130" s="46">
        <v>156</v>
      </c>
      <c r="B130" s="46"/>
      <c r="C130" s="46">
        <f>IF(D130="","",VLOOKUP(D130,Paigutus!$D$4:$H$67,3,FALSE))</f>
        <v>36</v>
      </c>
      <c r="D130" s="46" t="str">
        <f>IF(Mängud!E57="","",Mängud!E57)</f>
        <v>Raivo Roots</v>
      </c>
      <c r="E130" s="46">
        <f>IF(F130="","",VLOOKUP(F130,Paigutus!$D$4:$H$67,3,FALSE))</f>
        <v>50</v>
      </c>
      <c r="F130" s="46" t="str">
        <f>IF(Mängud!E57="","",IF(D130=Mängud!B57,Mängud!C57,Mängud!B57))</f>
        <v>Bye Bye</v>
      </c>
      <c r="G130" s="46" t="str">
        <f>IF(Mängud!F57="","",Mängud!F57)</f>
        <v>w.o.</v>
      </c>
      <c r="H130" s="49"/>
    </row>
    <row r="131" spans="1:8" ht="15">
      <c r="A131" s="46">
        <v>157</v>
      </c>
      <c r="B131" s="46"/>
      <c r="C131" s="46">
        <f>IF(D131="","",VLOOKUP(D131,Paigutus!$D$4:$H$67,3,FALSE))</f>
        <v>30</v>
      </c>
      <c r="D131" s="46" t="str">
        <f>IF(Mängud!E58="","",Mängud!E58)</f>
        <v>Arvi Merigan</v>
      </c>
      <c r="E131" s="46">
        <f>IF(F131="","",VLOOKUP(F131,Paigutus!$D$4:$H$67,3,FALSE))</f>
        <v>50</v>
      </c>
      <c r="F131" s="46" t="str">
        <f>IF(Mängud!E58="","",IF(D131=Mängud!B58,Mängud!C58,Mängud!B58))</f>
        <v>Bye Bye</v>
      </c>
      <c r="G131" s="46" t="str">
        <f>IF(Mängud!F58="","",Mängud!F58)</f>
        <v>w.o.</v>
      </c>
      <c r="H131" s="49"/>
    </row>
    <row r="132" spans="1:8" ht="15">
      <c r="A132" s="46">
        <v>158</v>
      </c>
      <c r="B132" s="46"/>
      <c r="C132" s="46">
        <f>IF(D132="","",VLOOKUP(D132,Paigutus!$D$4:$H$67,3,FALSE))</f>
        <v>46</v>
      </c>
      <c r="D132" s="46" t="str">
        <f>IF(Mängud!E59="","",Mängud!E59)</f>
        <v>Taivo Koitla</v>
      </c>
      <c r="E132" s="46">
        <f>IF(F132="","",VLOOKUP(F132,Paigutus!$D$4:$H$67,3,FALSE))</f>
        <v>50</v>
      </c>
      <c r="F132" s="46" t="str">
        <f>IF(Mängud!E59="","",IF(D132=Mängud!B59,Mängud!C59,Mängud!B59))</f>
        <v>Bye Bye</v>
      </c>
      <c r="G132" s="46" t="str">
        <f>IF(Mängud!F59="","",Mängud!F59)</f>
        <v>w.o.</v>
      </c>
      <c r="H132" s="49"/>
    </row>
    <row r="133" spans="1:8" ht="15">
      <c r="A133" s="46">
        <v>159</v>
      </c>
      <c r="B133" s="46"/>
      <c r="C133" s="46">
        <f>IF(D133="","",VLOOKUP(D133,Paigutus!$D$4:$H$67,3,FALSE))</f>
        <v>43</v>
      </c>
      <c r="D133" s="46" t="str">
        <f>IF(Mängud!E60="","",Mängud!E60)</f>
        <v>Anneli Mälksoo</v>
      </c>
      <c r="E133" s="46">
        <f>IF(F133="","",VLOOKUP(F133,Paigutus!$D$4:$H$67,3,FALSE))</f>
        <v>50</v>
      </c>
      <c r="F133" s="46" t="str">
        <f>IF(Mängud!E60="","",IF(D133=Mängud!B60,Mängud!C60,Mängud!B60))</f>
        <v>Bye Bye</v>
      </c>
      <c r="G133" s="46" t="str">
        <f>IF(Mängud!F60="","",Mängud!F60)</f>
        <v>w.o.</v>
      </c>
      <c r="H133" s="49"/>
    </row>
    <row r="134" spans="1:8" ht="15">
      <c r="A134" s="46">
        <v>160</v>
      </c>
      <c r="B134" s="46"/>
      <c r="C134" s="46">
        <f>IF(D134="","",VLOOKUP(D134,Paigutus!$D$4:$H$67,3,FALSE))</f>
        <v>38</v>
      </c>
      <c r="D134" s="46" t="str">
        <f>IF(Mängud!E61="","",Mängud!E61)</f>
        <v>Heiki Hansar</v>
      </c>
      <c r="E134" s="46">
        <f>IF(F134="","",VLOOKUP(F134,Paigutus!$D$4:$H$67,3,FALSE))</f>
        <v>50</v>
      </c>
      <c r="F134" s="46" t="str">
        <f>IF(Mängud!E61="","",IF(D134=Mängud!B61,Mängud!C61,Mängud!B61))</f>
        <v>Bye Bye</v>
      </c>
      <c r="G134" s="46" t="str">
        <f>IF(Mängud!F61="","",Mängud!F61)</f>
        <v>w.o.</v>
      </c>
      <c r="H134" s="49"/>
    </row>
    <row r="135" spans="1:8" ht="15">
      <c r="A135" s="46">
        <v>161</v>
      </c>
      <c r="B135" s="46"/>
      <c r="C135" s="46">
        <f>IF(D135="","",VLOOKUP(D135,Paigutus!$D$4:$H$67,3,FALSE))</f>
        <v>39</v>
      </c>
      <c r="D135" s="46" t="str">
        <f>IF(Mängud!E62="","",Mängud!E62)</f>
        <v>Vahur Männa</v>
      </c>
      <c r="E135" s="46">
        <f>IF(F135="","",VLOOKUP(F135,Paigutus!$D$4:$H$67,3,FALSE))</f>
        <v>50</v>
      </c>
      <c r="F135" s="46" t="str">
        <f>IF(Mängud!E62="","",IF(D135=Mängud!B62,Mängud!C62,Mängud!B62))</f>
        <v>Bye Bye</v>
      </c>
      <c r="G135" s="46" t="str">
        <f>IF(Mängud!F62="","",Mängud!F62)</f>
        <v>w.o.</v>
      </c>
      <c r="H135" s="49"/>
    </row>
    <row r="136" spans="1:8" ht="15">
      <c r="A136" s="46">
        <v>162</v>
      </c>
      <c r="B136" s="46"/>
      <c r="C136" s="46">
        <f>IF(D136="","",VLOOKUP(D136,Paigutus!$D$4:$H$67,3,FALSE))</f>
        <v>42</v>
      </c>
      <c r="D136" s="46" t="str">
        <f>IF(Mängud!E63="","",Mängud!E63)</f>
        <v>Neverly Lukas</v>
      </c>
      <c r="E136" s="46">
        <f>IF(F136="","",VLOOKUP(F136,Paigutus!$D$4:$H$67,3,FALSE))</f>
        <v>50</v>
      </c>
      <c r="F136" s="46" t="str">
        <f>IF(Mängud!E63="","",IF(D136=Mängud!B63,Mängud!C63,Mängud!B63))</f>
        <v>Bye Bye</v>
      </c>
      <c r="G136" s="46" t="str">
        <f>IF(Mängud!F63="","",Mängud!F63)</f>
        <v>w.o.</v>
      </c>
      <c r="H136" s="49"/>
    </row>
    <row r="137" spans="1:8" ht="15">
      <c r="A137" s="46">
        <v>163</v>
      </c>
      <c r="B137" s="46"/>
      <c r="C137" s="46">
        <f>IF(D137="","",VLOOKUP(D137,Paigutus!$D$4:$H$67,3,FALSE))</f>
        <v>47</v>
      </c>
      <c r="D137" s="46" t="str">
        <f>IF(Mängud!E64="","",Mängud!E64)</f>
        <v>Jako Lill</v>
      </c>
      <c r="E137" s="46">
        <f>IF(F137="","",VLOOKUP(F137,Paigutus!$D$4:$H$67,3,FALSE))</f>
        <v>50</v>
      </c>
      <c r="F137" s="46" t="str">
        <f>IF(Mängud!E64="","",IF(D137=Mängud!B64,Mängud!C64,Mängud!B64))</f>
        <v>Bye Bye</v>
      </c>
      <c r="G137" s="46" t="str">
        <f>IF(Mängud!F64="","",Mängud!F64)</f>
        <v>w.o.</v>
      </c>
      <c r="H137" s="49"/>
    </row>
    <row r="138" spans="1:8" ht="15">
      <c r="A138" s="46">
        <v>164</v>
      </c>
      <c r="B138" s="46"/>
      <c r="C138" s="46">
        <f>IF(D138="","",VLOOKUP(D138,Paigutus!$D$4:$H$67,3,FALSE))</f>
        <v>34</v>
      </c>
      <c r="D138" s="46" t="str">
        <f>IF(Mängud!E65="","",Mängud!E65)</f>
        <v>Mati Türk</v>
      </c>
      <c r="E138" s="46">
        <f>IF(F138="","",VLOOKUP(F138,Paigutus!$D$4:$H$67,3,FALSE))</f>
        <v>50</v>
      </c>
      <c r="F138" s="46" t="str">
        <f>IF(Mängud!E65="","",IF(D138=Mängud!B65,Mängud!C65,Mängud!B65))</f>
        <v>Bye Bye</v>
      </c>
      <c r="G138" s="46" t="str">
        <f>IF(Mängud!F65="","",Mängud!F65)</f>
        <v>w.o.</v>
      </c>
      <c r="H138" s="49"/>
    </row>
    <row r="139" spans="1:8" ht="15">
      <c r="A139" s="46">
        <v>165</v>
      </c>
      <c r="B139" s="46"/>
      <c r="C139" s="46">
        <f>IF(D139="","",VLOOKUP(D139,Paigutus!$D$4:$H$67,3,FALSE))</f>
        <v>1</v>
      </c>
      <c r="D139" s="46" t="str">
        <f>IF(Mängud!E66="","",Mängud!E66)</f>
        <v>Antti Luigemaa</v>
      </c>
      <c r="E139" s="46">
        <f>IF(F139="","",VLOOKUP(F139,Paigutus!$D$4:$H$67,3,FALSE))</f>
        <v>17</v>
      </c>
      <c r="F139" s="46" t="str">
        <f>IF(Mängud!E66="","",IF(D139=Mängud!B66,Mängud!C66,Mängud!B66))</f>
        <v>Vladimir Šastin</v>
      </c>
      <c r="G139" s="46" t="str">
        <f>IF(Mängud!F66="","",Mängud!F66)</f>
        <v>3:0</v>
      </c>
      <c r="H139" s="49"/>
    </row>
    <row r="140" spans="1:8" ht="15">
      <c r="A140" s="46">
        <v>166</v>
      </c>
      <c r="B140" s="46"/>
      <c r="C140" s="46">
        <f>IF(D140="","",VLOOKUP(D140,Paigutus!$D$4:$H$67,3,FALSE))</f>
        <v>8</v>
      </c>
      <c r="D140" s="46" t="str">
        <f>IF(Mängud!E67="","",Mängud!E67)</f>
        <v>Kai Thornbech</v>
      </c>
      <c r="E140" s="46">
        <f>IF(F140="","",VLOOKUP(F140,Paigutus!$D$4:$H$67,3,FALSE))</f>
        <v>9</v>
      </c>
      <c r="F140" s="46" t="str">
        <f>IF(Mängud!E67="","",IF(D140=Mängud!B67,Mängud!C67,Mängud!B67))</f>
        <v>Vladyslav Rybachok</v>
      </c>
      <c r="G140" s="46" t="str">
        <f>IF(Mängud!F67="","",Mängud!F67)</f>
        <v>3:2</v>
      </c>
      <c r="H140" s="49"/>
    </row>
    <row r="141" spans="1:8" ht="15">
      <c r="A141" s="46">
        <v>167</v>
      </c>
      <c r="B141" s="46"/>
      <c r="C141" s="46">
        <f>IF(D141="","",VLOOKUP(D141,Paigutus!$D$4:$H$67,3,FALSE))</f>
        <v>5</v>
      </c>
      <c r="D141" s="46" t="str">
        <f>IF(Mängud!E68="","",Mängud!E68)</f>
        <v>Pille Veesaar</v>
      </c>
      <c r="E141" s="46">
        <f>IF(F141="","",VLOOKUP(F141,Paigutus!$D$4:$H$67,3,FALSE))</f>
        <v>12</v>
      </c>
      <c r="F141" s="46" t="str">
        <f>IF(Mängud!E68="","",IF(D141=Mängud!B68,Mängud!C68,Mängud!B68))</f>
        <v>Imre Korsen</v>
      </c>
      <c r="G141" s="46" t="str">
        <f>IF(Mängud!F68="","",Mängud!F68)</f>
        <v>3:0</v>
      </c>
      <c r="H141" s="49"/>
    </row>
    <row r="142" spans="1:8" ht="15">
      <c r="A142" s="46">
        <v>168</v>
      </c>
      <c r="B142" s="46"/>
      <c r="C142" s="46">
        <f>IF(D142="","",VLOOKUP(D142,Paigutus!$D$4:$H$67,3,FALSE))</f>
        <v>13</v>
      </c>
      <c r="D142" s="46" t="str">
        <f>IF(Mängud!E69="","",Mängud!E69)</f>
        <v>Veiko Ristissaar</v>
      </c>
      <c r="E142" s="46">
        <f>IF(F142="","",VLOOKUP(F142,Paigutus!$D$4:$H$67,3,FALSE))</f>
        <v>4</v>
      </c>
      <c r="F142" s="46" t="str">
        <f>IF(Mängud!E69="","",IF(D142=Mängud!B69,Mängud!C69,Mängud!B69))</f>
        <v>Allan Salla</v>
      </c>
      <c r="G142" s="46" t="str">
        <f>IF(Mängud!F69="","",Mängud!F69)</f>
        <v>3:0</v>
      </c>
      <c r="H142" s="49"/>
    </row>
    <row r="143" spans="1:8" ht="15">
      <c r="A143" s="46">
        <v>169</v>
      </c>
      <c r="B143" s="46"/>
      <c r="C143" s="46">
        <f>IF(D143="","",VLOOKUP(D143,Paigutus!$D$4:$H$67,3,FALSE))</f>
        <v>3</v>
      </c>
      <c r="D143" s="46" t="str">
        <f>IF(Mängud!E70="","",Mängud!E70)</f>
        <v>Urmas King</v>
      </c>
      <c r="E143" s="46">
        <f>IF(F143="","",VLOOKUP(F143,Paigutus!$D$4:$H$67,3,FALSE))</f>
        <v>14</v>
      </c>
      <c r="F143" s="46" t="str">
        <f>IF(Mängud!E70="","",IF(D143=Mängud!B70,Mängud!C70,Mängud!B70))</f>
        <v>Andrus Mäletjärv</v>
      </c>
      <c r="G143" s="46" t="str">
        <f>IF(Mängud!F70="","",Mängud!F70)</f>
        <v>3:2</v>
      </c>
      <c r="H143" s="49"/>
    </row>
    <row r="144" spans="1:8" ht="15">
      <c r="A144" s="46">
        <v>170</v>
      </c>
      <c r="B144" s="46"/>
      <c r="C144" s="46">
        <f>IF(D144="","",VLOOKUP(D144,Paigutus!$D$4:$H$67,3,FALSE))</f>
        <v>6</v>
      </c>
      <c r="D144" s="46" t="str">
        <f>IF(Mängud!E71="","",Mängud!E71)</f>
        <v>Tristan Pugi</v>
      </c>
      <c r="E144" s="46">
        <f>IF(F144="","",VLOOKUP(F144,Paigutus!$D$4:$H$67,3,FALSE))</f>
        <v>11</v>
      </c>
      <c r="F144" s="46" t="str">
        <f>IF(Mängud!E71="","",IF(D144=Mängud!B71,Mängud!C71,Mängud!B71))</f>
        <v>Katrin-riina Hanson</v>
      </c>
      <c r="G144" s="46" t="str">
        <f>IF(Mängud!F71="","",Mängud!F71)</f>
        <v>3:1</v>
      </c>
      <c r="H144" s="49"/>
    </row>
    <row r="145" spans="1:8" ht="15">
      <c r="A145" s="46">
        <v>171</v>
      </c>
      <c r="B145" s="46"/>
      <c r="C145" s="46">
        <f>IF(D145="","",VLOOKUP(D145,Paigutus!$D$4:$H$67,3,FALSE))</f>
        <v>7</v>
      </c>
      <c r="D145" s="46" t="str">
        <f>IF(Mängud!E72="","",Mängud!E72)</f>
        <v>Urmas Sinisalu</v>
      </c>
      <c r="E145" s="46">
        <f>IF(F145="","",VLOOKUP(F145,Paigutus!$D$4:$H$67,3,FALSE))</f>
        <v>10</v>
      </c>
      <c r="F145" s="46" t="str">
        <f>IF(Mängud!E72="","",IF(D145=Mängud!B72,Mängud!C72,Mängud!B72))</f>
        <v>Heino Kruusement</v>
      </c>
      <c r="G145" s="46" t="str">
        <f>IF(Mängud!F72="","",Mängud!F72)</f>
        <v>3:1</v>
      </c>
      <c r="H145" s="49"/>
    </row>
    <row r="146" spans="1:8" ht="15">
      <c r="A146" s="46">
        <v>172</v>
      </c>
      <c r="B146" s="46"/>
      <c r="C146" s="46">
        <f>IF(D146="","",VLOOKUP(D146,Paigutus!$D$4:$H$67,3,FALSE))</f>
        <v>2</v>
      </c>
      <c r="D146" s="46" t="str">
        <f>IF(Mängud!E73="","",Mängud!E73)</f>
        <v>Frank tomas Türi</v>
      </c>
      <c r="E146" s="46">
        <f>IF(F146="","",VLOOKUP(F146,Paigutus!$D$4:$H$67,3,FALSE))</f>
        <v>18</v>
      </c>
      <c r="F146" s="46" t="str">
        <f>IF(Mängud!E73="","",IF(D146=Mängud!B73,Mängud!C73,Mängud!B73))</f>
        <v>Kalju Kalda</v>
      </c>
      <c r="G146" s="46" t="str">
        <f>IF(Mängud!F73="","",Mängud!F73)</f>
        <v>3:1</v>
      </c>
      <c r="H146" s="49"/>
    </row>
    <row r="147" spans="1:8" ht="15">
      <c r="A147" s="46">
        <v>173</v>
      </c>
      <c r="B147" s="46"/>
      <c r="C147" s="46">
        <f>IF(D147="","",VLOOKUP(D147,Paigutus!$D$4:$H$67,3,FALSE))</f>
        <v>49</v>
      </c>
      <c r="D147" s="46" t="str">
        <f>IF(Mängud!E74="","",Mängud!E74)</f>
        <v>Toivo Sepp</v>
      </c>
      <c r="E147" s="46">
        <f>IF(F147="","",VLOOKUP(F147,Paigutus!$D$4:$H$67,3,FALSE))</f>
        <v>50</v>
      </c>
      <c r="F147" s="46" t="str">
        <f>IF(Mängud!E74="","",IF(D147=Mängud!B74,Mängud!C74,Mängud!B74))</f>
        <v>Bye Bye</v>
      </c>
      <c r="G147" s="46" t="str">
        <f>IF(Mängud!F74="","",Mängud!F74)</f>
        <v>w.o.</v>
      </c>
      <c r="H147" s="49"/>
    </row>
    <row r="148" spans="1:8" ht="15">
      <c r="A148" s="46">
        <v>174</v>
      </c>
      <c r="B148" s="46"/>
      <c r="C148" s="46">
        <f>IF(D148="","",VLOOKUP(D148,Paigutus!$D$4:$H$67,3,FALSE))</f>
        <v>50</v>
      </c>
      <c r="D148" s="46" t="str">
        <f>IF(Mängud!E75="","",Mängud!E75)</f>
        <v>Bye Bye</v>
      </c>
      <c r="E148" s="46">
        <f>IF(F148="","",VLOOKUP(F148,Paigutus!$D$4:$H$67,3,FALSE))</f>
        <v>50</v>
      </c>
      <c r="F148" s="46" t="str">
        <f>IF(Mängud!E75="","",IF(D148=Mängud!B75,Mängud!C75,Mängud!B75))</f>
        <v>Bye Bye</v>
      </c>
      <c r="G148" s="46" t="str">
        <f>IF(Mängud!F75="","",Mängud!F75)</f>
        <v>w.o.</v>
      </c>
      <c r="H148" s="49"/>
    </row>
    <row r="149" spans="1:8" ht="15">
      <c r="A149" s="46">
        <v>175</v>
      </c>
      <c r="B149" s="46"/>
      <c r="C149" s="46">
        <f>IF(D149="","",VLOOKUP(D149,Paigutus!$D$4:$H$67,3,FALSE))</f>
        <v>50</v>
      </c>
      <c r="D149" s="46" t="str">
        <f>IF(Mängud!E76="","",Mängud!E76)</f>
        <v>Bye Bye</v>
      </c>
      <c r="E149" s="46">
        <f>IF(F149="","",VLOOKUP(F149,Paigutus!$D$4:$H$67,3,FALSE))</f>
        <v>50</v>
      </c>
      <c r="F149" s="46" t="str">
        <f>IF(Mängud!E76="","",IF(D149=Mängud!B76,Mängud!C76,Mängud!B76))</f>
        <v>Bye Bye</v>
      </c>
      <c r="G149" s="46" t="str">
        <f>IF(Mängud!F76="","",Mängud!F76)</f>
        <v>w.o.</v>
      </c>
      <c r="H149" s="49"/>
    </row>
    <row r="150" spans="1:8" ht="15">
      <c r="A150" s="46">
        <v>176</v>
      </c>
      <c r="B150" s="46"/>
      <c r="C150" s="46">
        <f>IF(D150="","",VLOOKUP(D150,Paigutus!$D$4:$H$67,3,FALSE))</f>
        <v>50</v>
      </c>
      <c r="D150" s="46" t="str">
        <f>IF(Mängud!E77="","",Mängud!E77)</f>
        <v>Bye Bye</v>
      </c>
      <c r="E150" s="46">
        <f>IF(F150="","",VLOOKUP(F150,Paigutus!$D$4:$H$67,3,FALSE))</f>
        <v>50</v>
      </c>
      <c r="F150" s="46" t="str">
        <f>IF(Mängud!E77="","",IF(D150=Mängud!B77,Mängud!C77,Mängud!B77))</f>
        <v>Bye Bye</v>
      </c>
      <c r="G150" s="46" t="str">
        <f>IF(Mängud!F77="","",Mängud!F77)</f>
        <v>w.o.</v>
      </c>
      <c r="H150" s="49"/>
    </row>
    <row r="151" spans="1:8" ht="15">
      <c r="A151" s="46">
        <v>177</v>
      </c>
      <c r="B151" s="46"/>
      <c r="C151" s="46">
        <f>IF(D151="","",VLOOKUP(D151,Paigutus!$D$4:$H$67,3,FALSE))</f>
        <v>50</v>
      </c>
      <c r="D151" s="46" t="str">
        <f>IF(Mängud!E78="","",Mängud!E78)</f>
        <v>Bye Bye</v>
      </c>
      <c r="E151" s="46">
        <f>IF(F151="","",VLOOKUP(F151,Paigutus!$D$4:$H$67,3,FALSE))</f>
        <v>50</v>
      </c>
      <c r="F151" s="46" t="str">
        <f>IF(Mängud!E78="","",IF(D151=Mängud!B78,Mängud!C78,Mängud!B78))</f>
        <v>Bye Bye</v>
      </c>
      <c r="G151" s="46" t="str">
        <f>IF(Mängud!F78="","",Mängud!F78)</f>
        <v>w.o.</v>
      </c>
      <c r="H151" s="49"/>
    </row>
    <row r="152" spans="1:8" ht="15">
      <c r="A152" s="46">
        <v>178</v>
      </c>
      <c r="B152" s="46"/>
      <c r="C152" s="46">
        <f>IF(D152="","",VLOOKUP(D152,Paigutus!$D$4:$H$67,3,FALSE))</f>
        <v>50</v>
      </c>
      <c r="D152" s="46" t="str">
        <f>IF(Mängud!E79="","",Mängud!E79)</f>
        <v>Bye Bye</v>
      </c>
      <c r="E152" s="46">
        <f>IF(F152="","",VLOOKUP(F152,Paigutus!$D$4:$H$67,3,FALSE))</f>
        <v>50</v>
      </c>
      <c r="F152" s="46" t="str">
        <f>IF(Mängud!E79="","",IF(D152=Mängud!B79,Mängud!C79,Mängud!B79))</f>
        <v>Bye Bye</v>
      </c>
      <c r="G152" s="46" t="str">
        <f>IF(Mängud!F79="","",Mängud!F79)</f>
        <v>w.o.</v>
      </c>
      <c r="H152" s="49"/>
    </row>
    <row r="153" spans="1:8" ht="15">
      <c r="A153" s="46">
        <v>179</v>
      </c>
      <c r="B153" s="46"/>
      <c r="C153" s="46">
        <f>IF(D153="","",VLOOKUP(D153,Paigutus!$D$4:$H$67,3,FALSE))</f>
        <v>50</v>
      </c>
      <c r="D153" s="46" t="str">
        <f>IF(Mängud!E80="","",Mängud!E80)</f>
        <v>Bye Bye</v>
      </c>
      <c r="E153" s="46">
        <f>IF(F153="","",VLOOKUP(F153,Paigutus!$D$4:$H$67,3,FALSE))</f>
        <v>50</v>
      </c>
      <c r="F153" s="46" t="str">
        <f>IF(Mängud!E80="","",IF(D153=Mängud!B80,Mängud!C80,Mängud!B80))</f>
        <v>Bye Bye</v>
      </c>
      <c r="G153" s="46" t="str">
        <f>IF(Mängud!F80="","",Mängud!F80)</f>
        <v>w.o.</v>
      </c>
      <c r="H153" s="49"/>
    </row>
    <row r="154" spans="1:8" ht="15">
      <c r="A154" s="46">
        <v>180</v>
      </c>
      <c r="B154" s="46"/>
      <c r="C154" s="46">
        <f>IF(D154="","",VLOOKUP(D154,Paigutus!$D$4:$H$67,3,FALSE))</f>
        <v>50</v>
      </c>
      <c r="D154" s="46" t="str">
        <f>IF(Mängud!E81="","",Mängud!E81)</f>
        <v>Bye Bye</v>
      </c>
      <c r="E154" s="46">
        <f>IF(F154="","",VLOOKUP(F154,Paigutus!$D$4:$H$67,3,FALSE))</f>
        <v>50</v>
      </c>
      <c r="F154" s="46" t="str">
        <f>IF(Mängud!E81="","",IF(D154=Mängud!B81,Mängud!C81,Mängud!B81))</f>
        <v>Bye Bye</v>
      </c>
      <c r="G154" s="46" t="str">
        <f>IF(Mängud!F81="","",Mängud!F81)</f>
        <v>w.o.</v>
      </c>
      <c r="H154" s="49"/>
    </row>
    <row r="155" spans="1:8" ht="15">
      <c r="A155" s="46">
        <v>181</v>
      </c>
      <c r="B155" s="46"/>
      <c r="C155" s="46">
        <f>IF(D155="","",VLOOKUP(D155,Paigutus!$D$4:$H$67,3,FALSE))</f>
        <v>32</v>
      </c>
      <c r="D155" s="46" t="str">
        <f>IF(Mängud!E82="","",Mängud!E82)</f>
        <v>Kert Talumets</v>
      </c>
      <c r="E155" s="46">
        <f>IF(F155="","",VLOOKUP(F155,Paigutus!$D$4:$H$67,3,FALSE))</f>
        <v>35</v>
      </c>
      <c r="F155" s="46" t="str">
        <f>IF(Mängud!E82="","",IF(D155=Mängud!B82,Mängud!C82,Mängud!B82))</f>
        <v>Aili Kuldkepp</v>
      </c>
      <c r="G155" s="46" t="str">
        <f>IF(Mängud!F82="","",Mängud!F82)</f>
        <v>3:0</v>
      </c>
      <c r="H155" s="49"/>
    </row>
    <row r="156" spans="1:8" ht="15">
      <c r="A156" s="46">
        <v>182</v>
      </c>
      <c r="B156" s="46"/>
      <c r="C156" s="46">
        <f>IF(D156="","",VLOOKUP(D156,Paigutus!$D$4:$H$67,3,FALSE))</f>
        <v>19</v>
      </c>
      <c r="D156" s="46" t="str">
        <f>IF(Mängud!E83="","",Mängud!E83)</f>
        <v>Almar Rahuoja</v>
      </c>
      <c r="E156" s="46">
        <f>IF(F156="","",VLOOKUP(F156,Paigutus!$D$4:$H$67,3,FALSE))</f>
        <v>48</v>
      </c>
      <c r="F156" s="46" t="str">
        <f>IF(Mängud!E83="","",IF(D156=Mängud!B83,Mängud!C83,Mängud!B83))</f>
        <v>Allar Oviir</v>
      </c>
      <c r="G156" s="46" t="str">
        <f>IF(Mängud!F83="","",Mängud!F83)</f>
        <v>3:1</v>
      </c>
      <c r="H156" s="49"/>
    </row>
    <row r="157" spans="1:8" ht="15">
      <c r="A157" s="46">
        <v>183</v>
      </c>
      <c r="B157" s="46"/>
      <c r="C157" s="46">
        <f>IF(D157="","",VLOOKUP(D157,Paigutus!$D$4:$H$67,3,FALSE))</f>
        <v>22</v>
      </c>
      <c r="D157" s="46" t="str">
        <f>IF(Mängud!E84="","",Mängud!E84)</f>
        <v>Kalju Nasir</v>
      </c>
      <c r="E157" s="46">
        <f>IF(F157="","",VLOOKUP(F157,Paigutus!$D$4:$H$67,3,FALSE))</f>
        <v>41</v>
      </c>
      <c r="F157" s="46" t="str">
        <f>IF(Mängud!E84="","",IF(D157=Mängud!B84,Mängud!C84,Mängud!B84))</f>
        <v>Urmas Vender</v>
      </c>
      <c r="G157" s="46" t="str">
        <f>IF(Mängud!F84="","",Mängud!F84)</f>
        <v>3:0</v>
      </c>
      <c r="H157" s="49"/>
    </row>
    <row r="158" spans="1:8" ht="15">
      <c r="A158" s="46">
        <v>184</v>
      </c>
      <c r="B158" s="46"/>
      <c r="C158" s="46">
        <f>IF(D158="","",VLOOKUP(D158,Paigutus!$D$4:$H$67,3,FALSE))</f>
        <v>27</v>
      </c>
      <c r="D158" s="46" t="str">
        <f>IF(Mängud!E85="","",Mängud!E85)</f>
        <v>Marko Perendi</v>
      </c>
      <c r="E158" s="46">
        <f>IF(F158="","",VLOOKUP(F158,Paigutus!$D$4:$H$67,3,FALSE))</f>
        <v>40</v>
      </c>
      <c r="F158" s="46" t="str">
        <f>IF(Mängud!E85="","",IF(D158=Mängud!B85,Mängud!C85,Mängud!B85))</f>
        <v>Anatoli Zapunov</v>
      </c>
      <c r="G158" s="46" t="str">
        <f>IF(Mängud!F85="","",Mängud!F85)</f>
        <v>3:0</v>
      </c>
      <c r="H158" s="49"/>
    </row>
    <row r="159" spans="1:8" ht="15">
      <c r="A159" s="46">
        <v>185</v>
      </c>
      <c r="B159" s="46"/>
      <c r="C159" s="46">
        <f>IF(D159="","",VLOOKUP(D159,Paigutus!$D$4:$H$67,3,FALSE))</f>
        <v>26</v>
      </c>
      <c r="D159" s="46" t="str">
        <f>IF(Mängud!E86="","",Mängud!E86)</f>
        <v>Riho Strazev</v>
      </c>
      <c r="E159" s="46">
        <f>IF(F159="","",VLOOKUP(F159,Paigutus!$D$4:$H$67,3,FALSE))</f>
        <v>37</v>
      </c>
      <c r="F159" s="46" t="str">
        <f>IF(Mängud!E86="","",IF(D159=Mängud!B86,Mängud!C86,Mängud!B86))</f>
        <v>Ivar Kiik</v>
      </c>
      <c r="G159" s="46" t="str">
        <f>IF(Mängud!F86="","",Mängud!F86)</f>
        <v>3:0</v>
      </c>
      <c r="H159" s="49"/>
    </row>
    <row r="160" spans="1:8" ht="15">
      <c r="A160" s="46">
        <v>186</v>
      </c>
      <c r="B160" s="46"/>
      <c r="C160" s="46">
        <f>IF(D160="","",VLOOKUP(D160,Paigutus!$D$4:$H$67,3,FALSE))</f>
        <v>23</v>
      </c>
      <c r="D160" s="46" t="str">
        <f>IF(Mängud!E87="","",Mängud!E87)</f>
        <v>Taimo Jullinen</v>
      </c>
      <c r="E160" s="46">
        <f>IF(F160="","",VLOOKUP(F160,Paigutus!$D$4:$H$67,3,FALSE))</f>
        <v>44</v>
      </c>
      <c r="F160" s="46" t="str">
        <f>IF(Mängud!E87="","",IF(D160=Mängud!B87,Mängud!C87,Mängud!B87))</f>
        <v>Jaanika Torokvei</v>
      </c>
      <c r="G160" s="46" t="str">
        <f>IF(Mängud!F87="","",Mängud!F87)</f>
        <v>3:0</v>
      </c>
      <c r="H160" s="49"/>
    </row>
    <row r="161" spans="1:8" ht="15">
      <c r="A161" s="46">
        <v>187</v>
      </c>
      <c r="B161" s="46"/>
      <c r="C161" s="46">
        <f>IF(D161="","",VLOOKUP(D161,Paigutus!$D$4:$H$67,3,FALSE))</f>
        <v>15</v>
      </c>
      <c r="D161" s="46" t="str">
        <f>IF(Mängud!E88="","",Mängud!E88)</f>
        <v>Amanda Hallik</v>
      </c>
      <c r="E161" s="46">
        <f>IF(F161="","",VLOOKUP(F161,Paigutus!$D$4:$H$67,3,FALSE))</f>
        <v>45</v>
      </c>
      <c r="F161" s="46" t="str">
        <f>IF(Mängud!E88="","",IF(D161=Mängud!B88,Mängud!C88,Mängud!B88))</f>
        <v>Larissa Lill</v>
      </c>
      <c r="G161" s="46" t="str">
        <f>IF(Mängud!F88="","",Mängud!F88)</f>
        <v>3:0</v>
      </c>
      <c r="H161" s="49"/>
    </row>
    <row r="162" spans="1:8" ht="15">
      <c r="A162" s="46">
        <v>188</v>
      </c>
      <c r="B162" s="46"/>
      <c r="C162" s="46">
        <f>IF(D162="","",VLOOKUP(D162,Paigutus!$D$4:$H$67,3,FALSE))</f>
        <v>31</v>
      </c>
      <c r="D162" s="46" t="str">
        <f>IF(Mängud!E89="","",Mängud!E89)</f>
        <v>Reet Kullerkupp</v>
      </c>
      <c r="E162" s="46">
        <f>IF(F162="","",VLOOKUP(F162,Paigutus!$D$4:$H$67,3,FALSE))</f>
        <v>36</v>
      </c>
      <c r="F162" s="46" t="str">
        <f>IF(Mängud!E89="","",IF(D162=Mängud!B89,Mängud!C89,Mängud!B89))</f>
        <v>Raivo Roots</v>
      </c>
      <c r="G162" s="46" t="str">
        <f>IF(Mängud!F89="","",Mängud!F89)</f>
        <v>3:0</v>
      </c>
      <c r="H162" s="49"/>
    </row>
    <row r="163" spans="1:8" ht="15">
      <c r="A163" s="46">
        <v>189</v>
      </c>
      <c r="B163" s="46"/>
      <c r="C163" s="46">
        <f>IF(D163="","",VLOOKUP(D163,Paigutus!$D$4:$H$67,3,FALSE))</f>
        <v>33</v>
      </c>
      <c r="D163" s="46" t="str">
        <f>IF(Mängud!E90="","",Mängud!E90)</f>
        <v>Tõnu Hansar</v>
      </c>
      <c r="E163" s="46">
        <f>IF(F163="","",VLOOKUP(F163,Paigutus!$D$4:$H$67,3,FALSE))</f>
        <v>30</v>
      </c>
      <c r="F163" s="46" t="str">
        <f>IF(Mängud!E90="","",IF(D163=Mängud!B90,Mängud!C90,Mängud!B90))</f>
        <v>Arvi Merigan</v>
      </c>
      <c r="G163" s="46" t="str">
        <f>IF(Mängud!F90="","",Mängud!F90)</f>
        <v>3:0</v>
      </c>
      <c r="H163" s="49"/>
    </row>
    <row r="164" spans="1:8" ht="15">
      <c r="A164" s="46">
        <v>190</v>
      </c>
      <c r="B164" s="46"/>
      <c r="C164" s="46">
        <f>IF(D164="","",VLOOKUP(D164,Paigutus!$D$4:$H$67,3,FALSE))</f>
        <v>16</v>
      </c>
      <c r="D164" s="46" t="str">
        <f>IF(Mängud!E91="","",Mängud!E91)</f>
        <v>Toomas Talumets</v>
      </c>
      <c r="E164" s="46">
        <f>IF(F164="","",VLOOKUP(F164,Paigutus!$D$4:$H$67,3,FALSE))</f>
        <v>46</v>
      </c>
      <c r="F164" s="46" t="str">
        <f>IF(Mängud!E91="","",IF(D164=Mängud!B91,Mängud!C91,Mängud!B91))</f>
        <v>Taivo Koitla</v>
      </c>
      <c r="G164" s="46" t="str">
        <f>IF(Mängud!F91="","",Mängud!F91)</f>
        <v>3:0</v>
      </c>
      <c r="H164" s="49"/>
    </row>
    <row r="165" spans="1:8" ht="15">
      <c r="A165" s="46">
        <v>191</v>
      </c>
      <c r="B165" s="46"/>
      <c r="C165" s="46">
        <f>IF(D165="","",VLOOKUP(D165,Paigutus!$D$4:$H$67,3,FALSE))</f>
        <v>24</v>
      </c>
      <c r="D165" s="46" t="str">
        <f>IF(Mängud!E92="","",Mängud!E92)</f>
        <v>Raigo Rommot</v>
      </c>
      <c r="E165" s="46">
        <f>IF(F165="","",VLOOKUP(F165,Paigutus!$D$4:$H$67,3,FALSE))</f>
        <v>43</v>
      </c>
      <c r="F165" s="46" t="str">
        <f>IF(Mängud!E92="","",IF(D165=Mängud!B92,Mängud!C92,Mängud!B92))</f>
        <v>Anneli Mälksoo</v>
      </c>
      <c r="G165" s="46" t="str">
        <f>IF(Mängud!F92="","",Mängud!F92)</f>
        <v>3:0</v>
      </c>
      <c r="H165" s="49"/>
    </row>
    <row r="166" spans="1:8" ht="15">
      <c r="A166" s="46">
        <v>192</v>
      </c>
      <c r="B166" s="46"/>
      <c r="C166" s="46">
        <f>IF(D166="","",VLOOKUP(D166,Paigutus!$D$4:$H$67,3,FALSE))</f>
        <v>25</v>
      </c>
      <c r="D166" s="46" t="str">
        <f>IF(Mängud!E93="","",Mängud!E93)</f>
        <v>Reti Juus</v>
      </c>
      <c r="E166" s="46">
        <f>IF(F166="","",VLOOKUP(F166,Paigutus!$D$4:$H$67,3,FALSE))</f>
        <v>38</v>
      </c>
      <c r="F166" s="46" t="str">
        <f>IF(Mängud!E93="","",IF(D166=Mängud!B93,Mängud!C93,Mängud!B93))</f>
        <v>Heiki Hansar</v>
      </c>
      <c r="G166" s="46" t="str">
        <f>IF(Mängud!F93="","",Mängud!F93)</f>
        <v>3:1</v>
      </c>
      <c r="H166" s="49"/>
    </row>
    <row r="167" spans="1:8" ht="15">
      <c r="A167" s="46">
        <v>193</v>
      </c>
      <c r="B167" s="46"/>
      <c r="C167" s="46">
        <f>IF(D167="","",VLOOKUP(D167,Paigutus!$D$4:$H$67,3,FALSE))</f>
        <v>28</v>
      </c>
      <c r="D167" s="46" t="str">
        <f>IF(Mängud!E94="","",Mängud!E94)</f>
        <v>Kristi Ernits</v>
      </c>
      <c r="E167" s="46">
        <f>IF(F167="","",VLOOKUP(F167,Paigutus!$D$4:$H$67,3,FALSE))</f>
        <v>39</v>
      </c>
      <c r="F167" s="46" t="str">
        <f>IF(Mängud!E94="","",IF(D167=Mängud!B94,Mängud!C94,Mängud!B94))</f>
        <v>Vahur Männa</v>
      </c>
      <c r="G167" s="46" t="str">
        <f>IF(Mängud!F94="","",Mängud!F94)</f>
        <v>3:0</v>
      </c>
      <c r="H167" s="49"/>
    </row>
    <row r="168" spans="1:8" ht="15">
      <c r="A168" s="46">
        <v>194</v>
      </c>
      <c r="B168" s="46"/>
      <c r="C168" s="46">
        <f>IF(D168="","",VLOOKUP(D168,Paigutus!$D$4:$H$67,3,FALSE))</f>
        <v>21</v>
      </c>
      <c r="D168" s="46" t="str">
        <f>IF(Mängud!E95="","",Mängud!E95)</f>
        <v>Andres Puusep</v>
      </c>
      <c r="E168" s="46">
        <f>IF(F168="","",VLOOKUP(F168,Paigutus!$D$4:$H$67,3,FALSE))</f>
        <v>42</v>
      </c>
      <c r="F168" s="46" t="str">
        <f>IF(Mängud!E95="","",IF(D168=Mängud!B95,Mängud!C95,Mängud!B95))</f>
        <v>Neverly Lukas</v>
      </c>
      <c r="G168" s="46" t="str">
        <f>IF(Mängud!F95="","",Mängud!F95)</f>
        <v>3:0</v>
      </c>
      <c r="H168" s="49"/>
    </row>
    <row r="169" spans="1:8" ht="15">
      <c r="A169" s="46">
        <v>195</v>
      </c>
      <c r="B169" s="46"/>
      <c r="C169" s="46">
        <f>IF(D169="","",VLOOKUP(D169,Paigutus!$D$4:$H$67,3,FALSE))</f>
        <v>20</v>
      </c>
      <c r="D169" s="46" t="str">
        <f>IF(Mängud!E96="","",Mängud!E96)</f>
        <v>Marika Kotka</v>
      </c>
      <c r="E169" s="46">
        <f>IF(F169="","",VLOOKUP(F169,Paigutus!$D$4:$H$67,3,FALSE))</f>
        <v>47</v>
      </c>
      <c r="F169" s="46" t="str">
        <f>IF(Mängud!E96="","",IF(D169=Mängud!B96,Mängud!C96,Mängud!B96))</f>
        <v>Jako Lill</v>
      </c>
      <c r="G169" s="46" t="str">
        <f>IF(Mängud!F96="","",Mängud!F96)</f>
        <v>3:0</v>
      </c>
      <c r="H169" s="49"/>
    </row>
    <row r="170" spans="1:8" ht="15">
      <c r="A170" s="46">
        <v>196</v>
      </c>
      <c r="B170" s="46"/>
      <c r="C170" s="46">
        <f>IF(D170="","",VLOOKUP(D170,Paigutus!$D$4:$H$67,3,FALSE))</f>
        <v>29</v>
      </c>
      <c r="D170" s="46" t="str">
        <f>IF(Mängud!E97="","",Mängud!E97)</f>
        <v>Alex Rahuoja</v>
      </c>
      <c r="E170" s="46">
        <f>IF(F170="","",VLOOKUP(F170,Paigutus!$D$4:$H$67,3,FALSE))</f>
        <v>34</v>
      </c>
      <c r="F170" s="46" t="str">
        <f>IF(Mängud!E97="","",IF(D170=Mängud!B97,Mängud!C97,Mängud!B97))</f>
        <v>Mati Türk</v>
      </c>
      <c r="G170" s="46" t="str">
        <f>IF(Mängud!F97="","",Mängud!F97)</f>
        <v>3:1</v>
      </c>
      <c r="H170" s="49"/>
    </row>
    <row r="171" spans="1:8" ht="15">
      <c r="A171" s="46">
        <v>197</v>
      </c>
      <c r="B171" s="46"/>
      <c r="C171" s="46">
        <f>IF(D171="","",VLOOKUP(D171,Paigutus!$D$4:$H$67,3,FALSE))</f>
        <v>50</v>
      </c>
      <c r="D171" s="46" t="str">
        <f>IF(Mängud!E98="","",Mängud!E98)</f>
        <v>Bye Bye</v>
      </c>
      <c r="E171" s="46">
        <f>IF(F171="","",VLOOKUP(F171,Paigutus!$D$4:$H$67,3,FALSE))</f>
        <v>50</v>
      </c>
      <c r="F171" s="46" t="str">
        <f>IF(Mängud!E98="","",IF(D171=Mängud!B98,Mängud!C98,Mängud!B98))</f>
        <v>Bye Bye</v>
      </c>
      <c r="G171" s="46" t="str">
        <f>IF(Mängud!F98="","",Mängud!F98)</f>
        <v>w.o.</v>
      </c>
      <c r="H171" s="49"/>
    </row>
    <row r="172" spans="1:8" ht="15">
      <c r="A172" s="46">
        <v>198</v>
      </c>
      <c r="B172" s="46"/>
      <c r="C172" s="46">
        <f>IF(D172="","",VLOOKUP(D172,Paigutus!$D$4:$H$67,3,FALSE))</f>
        <v>50</v>
      </c>
      <c r="D172" s="46" t="str">
        <f>IF(Mängud!E99="","",Mängud!E99)</f>
        <v>Bye Bye</v>
      </c>
      <c r="E172" s="46">
        <f>IF(F172="","",VLOOKUP(F172,Paigutus!$D$4:$H$67,3,FALSE))</f>
        <v>50</v>
      </c>
      <c r="F172" s="46" t="str">
        <f>IF(Mängud!E99="","",IF(D172=Mängud!B99,Mängud!C99,Mängud!B99))</f>
        <v>Bye Bye</v>
      </c>
      <c r="G172" s="46" t="str">
        <f>IF(Mängud!F99="","",Mängud!F99)</f>
        <v>w.o.</v>
      </c>
      <c r="H172" s="49"/>
    </row>
    <row r="173" spans="1:8" ht="15">
      <c r="A173" s="46">
        <v>199</v>
      </c>
      <c r="B173" s="46"/>
      <c r="C173" s="46">
        <f>IF(D173="","",VLOOKUP(D173,Paigutus!$D$4:$H$67,3,FALSE))</f>
        <v>50</v>
      </c>
      <c r="D173" s="46" t="str">
        <f>IF(Mängud!E100="","",Mängud!E100)</f>
        <v>Bye Bye</v>
      </c>
      <c r="E173" s="46">
        <f>IF(F173="","",VLOOKUP(F173,Paigutus!$D$4:$H$67,3,FALSE))</f>
        <v>50</v>
      </c>
      <c r="F173" s="46" t="str">
        <f>IF(Mängud!E100="","",IF(D173=Mängud!B100,Mängud!C100,Mängud!B100))</f>
        <v>Bye Bye</v>
      </c>
      <c r="G173" s="46" t="str">
        <f>IF(Mängud!F100="","",Mängud!F100)</f>
        <v>w.o.</v>
      </c>
      <c r="H173" s="49"/>
    </row>
    <row r="174" spans="1:8" ht="15">
      <c r="A174" s="46">
        <v>200</v>
      </c>
      <c r="B174" s="46"/>
      <c r="C174" s="46">
        <f>IF(D174="","",VLOOKUP(D174,Paigutus!$D$4:$H$67,3,FALSE))</f>
        <v>50</v>
      </c>
      <c r="D174" s="46" t="str">
        <f>IF(Mängud!E101="","",Mängud!E101)</f>
        <v>Bye Bye</v>
      </c>
      <c r="E174" s="46">
        <f>IF(F174="","",VLOOKUP(F174,Paigutus!$D$4:$H$67,3,FALSE))</f>
        <v>50</v>
      </c>
      <c r="F174" s="46" t="str">
        <f>IF(Mängud!E101="","",IF(D174=Mängud!B101,Mängud!C101,Mängud!B101))</f>
        <v>Bye Bye</v>
      </c>
      <c r="G174" s="46" t="str">
        <f>IF(Mängud!F101="","",Mängud!F101)</f>
        <v>w.o.</v>
      </c>
      <c r="H174" s="49"/>
    </row>
    <row r="175" spans="1:8" ht="15">
      <c r="A175" s="46">
        <v>201</v>
      </c>
      <c r="B175" s="46"/>
      <c r="C175" s="46">
        <f>IF(D175="","",VLOOKUP(D175,Paigutus!$D$4:$H$67,3,FALSE))</f>
        <v>49</v>
      </c>
      <c r="D175" s="46" t="str">
        <f>IF(Mängud!E102="","",Mängud!E102)</f>
        <v>Toivo Sepp</v>
      </c>
      <c r="E175" s="46">
        <f>IF(F175="","",VLOOKUP(F175,Paigutus!$D$4:$H$67,3,FALSE))</f>
        <v>50</v>
      </c>
      <c r="F175" s="46" t="str">
        <f>IF(Mängud!E102="","",IF(D175=Mängud!B102,Mängud!C102,Mängud!B102))</f>
        <v>Bye Bye</v>
      </c>
      <c r="G175" s="46" t="str">
        <f>IF(Mängud!F102="","",Mängud!F102)</f>
        <v>w.o.</v>
      </c>
      <c r="H175" s="49"/>
    </row>
    <row r="176" spans="1:8" ht="15">
      <c r="A176" s="46">
        <v>202</v>
      </c>
      <c r="B176" s="46"/>
      <c r="C176" s="46">
        <f>IF(D176="","",VLOOKUP(D176,Paigutus!$D$4:$H$67,3,FALSE))</f>
        <v>50</v>
      </c>
      <c r="D176" s="46" t="str">
        <f>IF(Mängud!E103="","",Mängud!E103)</f>
        <v>Bye Bye</v>
      </c>
      <c r="E176" s="46">
        <f>IF(F176="","",VLOOKUP(F176,Paigutus!$D$4:$H$67,3,FALSE))</f>
        <v>50</v>
      </c>
      <c r="F176" s="46" t="str">
        <f>IF(Mängud!E103="","",IF(D176=Mängud!B103,Mängud!C103,Mängud!B103))</f>
        <v>Bye Bye</v>
      </c>
      <c r="G176" s="46" t="str">
        <f>IF(Mängud!F103="","",Mängud!F103)</f>
        <v>w.o.</v>
      </c>
      <c r="H176" s="49"/>
    </row>
    <row r="177" spans="1:8" ht="15">
      <c r="A177" s="46">
        <v>203</v>
      </c>
      <c r="B177" s="46"/>
      <c r="C177" s="46">
        <f>IF(D177="","",VLOOKUP(D177,Paigutus!$D$4:$H$67,3,FALSE))</f>
        <v>50</v>
      </c>
      <c r="D177" s="46" t="str">
        <f>IF(Mängud!E104="","",Mängud!E104)</f>
        <v>Bye Bye</v>
      </c>
      <c r="E177" s="46">
        <f>IF(F177="","",VLOOKUP(F177,Paigutus!$D$4:$H$67,3,FALSE))</f>
        <v>50</v>
      </c>
      <c r="F177" s="46" t="str">
        <f>IF(Mängud!E104="","",IF(D177=Mängud!B104,Mängud!C104,Mängud!B104))</f>
        <v>Bye Bye</v>
      </c>
      <c r="G177" s="46" t="str">
        <f>IF(Mängud!F104="","",Mängud!F104)</f>
        <v>w.o.</v>
      </c>
      <c r="H177" s="49"/>
    </row>
    <row r="178" spans="1:8" ht="15">
      <c r="A178" s="46">
        <v>204</v>
      </c>
      <c r="B178" s="46"/>
      <c r="C178" s="46">
        <f>IF(D178="","",VLOOKUP(D178,Paigutus!$D$4:$H$67,3,FALSE))</f>
        <v>50</v>
      </c>
      <c r="D178" s="46" t="str">
        <f>IF(Mängud!E105="","",Mängud!E105)</f>
        <v>Bye Bye</v>
      </c>
      <c r="E178" s="46">
        <f>IF(F178="","",VLOOKUP(F178,Paigutus!$D$4:$H$67,3,FALSE))</f>
        <v>50</v>
      </c>
      <c r="F178" s="46" t="str">
        <f>IF(Mängud!E105="","",IF(D178=Mängud!B105,Mängud!C105,Mängud!B105))</f>
        <v>Bye Bye</v>
      </c>
      <c r="G178" s="46" t="str">
        <f>IF(Mängud!F105="","",Mängud!F105)</f>
        <v>w.o.</v>
      </c>
      <c r="H178" s="49"/>
    </row>
    <row r="179" spans="1:8" ht="15">
      <c r="A179" s="46">
        <v>205</v>
      </c>
      <c r="B179" s="46"/>
      <c r="C179" s="46">
        <f>IF(D179="","",VLOOKUP(D179,Paigutus!$D$4:$H$67,3,FALSE))</f>
        <v>48</v>
      </c>
      <c r="D179" s="46" t="str">
        <f>IF(Mängud!E106="","",Mängud!E106)</f>
        <v>Allar Oviir</v>
      </c>
      <c r="E179" s="46">
        <f>IF(F179="","",VLOOKUP(F179,Paigutus!$D$4:$H$67,3,FALSE))</f>
        <v>35</v>
      </c>
      <c r="F179" s="46" t="str">
        <f>IF(Mängud!E106="","",IF(D179=Mängud!B106,Mängud!C106,Mängud!B106))</f>
        <v>Aili Kuldkepp</v>
      </c>
      <c r="G179" s="46" t="str">
        <f>IF(Mängud!F106="","",Mängud!F106)</f>
        <v>3:0</v>
      </c>
      <c r="H179" s="49"/>
    </row>
    <row r="180" spans="1:8" ht="15">
      <c r="A180" s="46">
        <v>206</v>
      </c>
      <c r="B180" s="46"/>
      <c r="C180" s="46">
        <f>IF(D180="","",VLOOKUP(D180,Paigutus!$D$4:$H$67,3,FALSE))</f>
        <v>40</v>
      </c>
      <c r="D180" s="46" t="str">
        <f>IF(Mängud!E107="","",Mängud!E107)</f>
        <v>Anatoli Zapunov</v>
      </c>
      <c r="E180" s="46">
        <f>IF(F180="","",VLOOKUP(F180,Paigutus!$D$4:$H$67,3,FALSE))</f>
        <v>41</v>
      </c>
      <c r="F180" s="46" t="str">
        <f>IF(Mängud!E107="","",IF(D180=Mängud!B107,Mängud!C107,Mängud!B107))</f>
        <v>Urmas Vender</v>
      </c>
      <c r="G180" s="46" t="str">
        <f>IF(Mängud!F107="","",Mängud!F107)</f>
        <v>3:1</v>
      </c>
      <c r="H180" s="49"/>
    </row>
    <row r="181" spans="1:8" ht="15">
      <c r="A181" s="46">
        <v>207</v>
      </c>
      <c r="B181" s="46"/>
      <c r="C181" s="46">
        <f>IF(D181="","",VLOOKUP(D181,Paigutus!$D$4:$H$67,3,FALSE))</f>
        <v>37</v>
      </c>
      <c r="D181" s="46" t="str">
        <f>IF(Mängud!E108="","",Mängud!E108)</f>
        <v>Ivar Kiik</v>
      </c>
      <c r="E181" s="46">
        <f>IF(F181="","",VLOOKUP(F181,Paigutus!$D$4:$H$67,3,FALSE))</f>
        <v>44</v>
      </c>
      <c r="F181" s="46" t="str">
        <f>IF(Mängud!E108="","",IF(D181=Mängud!B108,Mängud!C108,Mängud!B108))</f>
        <v>Jaanika Torokvei</v>
      </c>
      <c r="G181" s="46" t="str">
        <f>IF(Mängud!F108="","",Mängud!F108)</f>
        <v>3:1</v>
      </c>
      <c r="H181" s="49"/>
    </row>
    <row r="182" spans="1:8" ht="15">
      <c r="A182" s="46">
        <v>208</v>
      </c>
      <c r="B182" s="46"/>
      <c r="C182" s="46">
        <f>IF(D182="","",VLOOKUP(D182,Paigutus!$D$4:$H$67,3,FALSE))</f>
        <v>36</v>
      </c>
      <c r="D182" s="46" t="str">
        <f>IF(Mängud!E109="","",Mängud!E109)</f>
        <v>Raivo Roots</v>
      </c>
      <c r="E182" s="46">
        <f>IF(F182="","",VLOOKUP(F182,Paigutus!$D$4:$H$67,3,FALSE))</f>
        <v>45</v>
      </c>
      <c r="F182" s="46" t="str">
        <f>IF(Mängud!E109="","",IF(D182=Mängud!B109,Mängud!C109,Mängud!B109))</f>
        <v>Larissa Lill</v>
      </c>
      <c r="G182" s="46" t="str">
        <f>IF(Mängud!F109="","",Mängud!F109)</f>
        <v>3:0</v>
      </c>
      <c r="H182" s="49"/>
    </row>
    <row r="183" spans="1:8" ht="15">
      <c r="A183" s="46">
        <v>209</v>
      </c>
      <c r="B183" s="46"/>
      <c r="C183" s="46">
        <f>IF(D183="","",VLOOKUP(D183,Paigutus!$D$4:$H$67,3,FALSE))</f>
        <v>30</v>
      </c>
      <c r="D183" s="46" t="str">
        <f>IF(Mängud!E110="","",Mängud!E110)</f>
        <v>Arvi Merigan</v>
      </c>
      <c r="E183" s="46">
        <f>IF(F183="","",VLOOKUP(F183,Paigutus!$D$4:$H$67,3,FALSE))</f>
        <v>46</v>
      </c>
      <c r="F183" s="46" t="str">
        <f>IF(Mängud!E110="","",IF(D183=Mängud!B110,Mängud!C110,Mängud!B110))</f>
        <v>Taivo Koitla</v>
      </c>
      <c r="G183" s="46" t="str">
        <f>IF(Mängud!F110="","",Mängud!F110)</f>
        <v>3:0</v>
      </c>
      <c r="H183" s="49"/>
    </row>
    <row r="184" spans="1:8" ht="15">
      <c r="A184" s="46">
        <v>210</v>
      </c>
      <c r="B184" s="46"/>
      <c r="C184" s="46">
        <f>IF(D184="","",VLOOKUP(D184,Paigutus!$D$4:$H$67,3,FALSE))</f>
        <v>38</v>
      </c>
      <c r="D184" s="46" t="str">
        <f>IF(Mängud!E111="","",Mängud!E111)</f>
        <v>Heiki Hansar</v>
      </c>
      <c r="E184" s="46">
        <f>IF(F184="","",VLOOKUP(F184,Paigutus!$D$4:$H$67,3,FALSE))</f>
        <v>43</v>
      </c>
      <c r="F184" s="46" t="str">
        <f>IF(Mängud!E111="","",IF(D184=Mängud!B111,Mängud!C111,Mängud!B111))</f>
        <v>Anneli Mälksoo</v>
      </c>
      <c r="G184" s="46" t="str">
        <f>IF(Mängud!F111="","",Mängud!F111)</f>
        <v>3:1</v>
      </c>
      <c r="H184" s="49"/>
    </row>
    <row r="185" spans="1:8" ht="15">
      <c r="A185" s="46">
        <v>211</v>
      </c>
      <c r="B185" s="46"/>
      <c r="C185" s="46">
        <f>IF(D185="","",VLOOKUP(D185,Paigutus!$D$4:$H$67,3,FALSE))</f>
        <v>39</v>
      </c>
      <c r="D185" s="46" t="str">
        <f>IF(Mängud!E112="","",Mängud!E112)</f>
        <v>Vahur Männa</v>
      </c>
      <c r="E185" s="46">
        <f>IF(F185="","",VLOOKUP(F185,Paigutus!$D$4:$H$67,3,FALSE))</f>
        <v>42</v>
      </c>
      <c r="F185" s="46" t="str">
        <f>IF(Mängud!E112="","",IF(D185=Mängud!B112,Mängud!C112,Mängud!B112))</f>
        <v>Neverly Lukas</v>
      </c>
      <c r="G185" s="46" t="str">
        <f>IF(Mängud!F112="","",Mängud!F112)</f>
        <v>3:0</v>
      </c>
      <c r="H185" s="49"/>
    </row>
    <row r="186" spans="1:8" ht="15">
      <c r="A186" s="46">
        <v>212</v>
      </c>
      <c r="B186" s="46"/>
      <c r="C186" s="46">
        <f>IF(D186="","",VLOOKUP(D186,Paigutus!$D$4:$H$67,3,FALSE))</f>
        <v>34</v>
      </c>
      <c r="D186" s="46" t="str">
        <f>IF(Mängud!E113="","",Mängud!E113)</f>
        <v>Mati Türk</v>
      </c>
      <c r="E186" s="46">
        <f>IF(F186="","",VLOOKUP(F186,Paigutus!$D$4:$H$67,3,FALSE))</f>
        <v>47</v>
      </c>
      <c r="F186" s="46" t="str">
        <f>IF(Mängud!E113="","",IF(D186=Mängud!B113,Mängud!C113,Mängud!B113))</f>
        <v>Jako Lill</v>
      </c>
      <c r="G186" s="46" t="str">
        <f>IF(Mängud!F113="","",Mängud!F113)</f>
        <v>3:0</v>
      </c>
      <c r="H186" s="49"/>
    </row>
    <row r="187" spans="1:8" ht="15">
      <c r="A187" s="46">
        <v>213</v>
      </c>
      <c r="B187" s="46"/>
      <c r="C187" s="46">
        <f>IF(D187="","",VLOOKUP(D187,Paigutus!$D$4:$H$67,3,FALSE))</f>
        <v>19</v>
      </c>
      <c r="D187" s="46" t="str">
        <f>IF(Mängud!E114="","",Mängud!E114)</f>
        <v>Almar Rahuoja</v>
      </c>
      <c r="E187" s="46">
        <f>IF(F187="","",VLOOKUP(F187,Paigutus!$D$4:$H$67,3,FALSE))</f>
        <v>32</v>
      </c>
      <c r="F187" s="46" t="str">
        <f>IF(Mängud!E114="","",IF(D187=Mängud!B114,Mängud!C114,Mängud!B114))</f>
        <v>Kert Talumets</v>
      </c>
      <c r="G187" s="46" t="str">
        <f>IF(Mängud!F114="","",Mängud!F114)</f>
        <v>3:1</v>
      </c>
      <c r="H187" s="49"/>
    </row>
    <row r="188" spans="1:8" ht="15">
      <c r="A188" s="46">
        <v>214</v>
      </c>
      <c r="B188" s="46"/>
      <c r="C188" s="46">
        <f>IF(D188="","",VLOOKUP(D188,Paigutus!$D$4:$H$67,3,FALSE))</f>
        <v>27</v>
      </c>
      <c r="D188" s="46" t="str">
        <f>IF(Mängud!E115="","",Mängud!E115)</f>
        <v>Marko Perendi</v>
      </c>
      <c r="E188" s="46">
        <f>IF(F188="","",VLOOKUP(F188,Paigutus!$D$4:$H$67,3,FALSE))</f>
        <v>22</v>
      </c>
      <c r="F188" s="46" t="str">
        <f>IF(Mängud!E115="","",IF(D188=Mängud!B115,Mängud!C115,Mängud!B115))</f>
        <v>Kalju Nasir</v>
      </c>
      <c r="G188" s="46" t="str">
        <f>IF(Mängud!F115="","",Mängud!F115)</f>
        <v>3:2</v>
      </c>
      <c r="H188" s="49"/>
    </row>
    <row r="189" spans="1:8" ht="15">
      <c r="A189" s="46">
        <v>215</v>
      </c>
      <c r="B189" s="46"/>
      <c r="C189" s="46">
        <f>IF(D189="","",VLOOKUP(D189,Paigutus!$D$4:$H$67,3,FALSE))</f>
        <v>26</v>
      </c>
      <c r="D189" s="46" t="str">
        <f>IF(Mängud!E116="","",Mängud!E116)</f>
        <v>Riho Strazev</v>
      </c>
      <c r="E189" s="46">
        <f>IF(F189="","",VLOOKUP(F189,Paigutus!$D$4:$H$67,3,FALSE))</f>
        <v>23</v>
      </c>
      <c r="F189" s="46" t="str">
        <f>IF(Mängud!E116="","",IF(D189=Mängud!B116,Mängud!C116,Mängud!B116))</f>
        <v>Taimo Jullinen</v>
      </c>
      <c r="G189" s="46" t="str">
        <f>IF(Mängud!F116="","",Mängud!F116)</f>
        <v>3:1</v>
      </c>
      <c r="H189" s="49"/>
    </row>
    <row r="190" spans="1:8" ht="15">
      <c r="A190" s="46">
        <v>216</v>
      </c>
      <c r="B190" s="46"/>
      <c r="C190" s="46">
        <f>IF(D190="","",VLOOKUP(D190,Paigutus!$D$4:$H$67,3,FALSE))</f>
        <v>15</v>
      </c>
      <c r="D190" s="46" t="str">
        <f>IF(Mängud!E117="","",Mängud!E117)</f>
        <v>Amanda Hallik</v>
      </c>
      <c r="E190" s="46">
        <f>IF(F190="","",VLOOKUP(F190,Paigutus!$D$4:$H$67,3,FALSE))</f>
        <v>31</v>
      </c>
      <c r="F190" s="46" t="str">
        <f>IF(Mängud!E117="","",IF(D190=Mängud!B117,Mängud!C117,Mängud!B117))</f>
        <v>Reet Kullerkupp</v>
      </c>
      <c r="G190" s="46" t="str">
        <f>IF(Mängud!F117="","",Mängud!F117)</f>
        <v>3:1</v>
      </c>
      <c r="H190" s="49"/>
    </row>
    <row r="191" spans="1:8" ht="15">
      <c r="A191" s="46">
        <v>217</v>
      </c>
      <c r="B191" s="46"/>
      <c r="C191" s="46">
        <f>IF(D191="","",VLOOKUP(D191,Paigutus!$D$4:$H$67,3,FALSE))</f>
        <v>16</v>
      </c>
      <c r="D191" s="46" t="str">
        <f>IF(Mängud!E118="","",Mängud!E118)</f>
        <v>Toomas Talumets</v>
      </c>
      <c r="E191" s="46">
        <f>IF(F191="","",VLOOKUP(F191,Paigutus!$D$4:$H$67,3,FALSE))</f>
        <v>33</v>
      </c>
      <c r="F191" s="46" t="str">
        <f>IF(Mängud!E118="","",IF(D191=Mängud!B118,Mängud!C118,Mängud!B118))</f>
        <v>Tõnu Hansar</v>
      </c>
      <c r="G191" s="46" t="str">
        <f>IF(Mängud!F118="","",Mängud!F118)</f>
        <v>3:0</v>
      </c>
      <c r="H191" s="49"/>
    </row>
    <row r="192" spans="1:8" ht="15">
      <c r="A192" s="46">
        <v>218</v>
      </c>
      <c r="B192" s="46"/>
      <c r="C192" s="46">
        <f>IF(D192="","",VLOOKUP(D192,Paigutus!$D$4:$H$67,3,FALSE))</f>
        <v>24</v>
      </c>
      <c r="D192" s="46" t="str">
        <f>IF(Mängud!E119="","",Mängud!E119)</f>
        <v>Raigo Rommot</v>
      </c>
      <c r="E192" s="46">
        <f>IF(F192="","",VLOOKUP(F192,Paigutus!$D$4:$H$67,3,FALSE))</f>
        <v>25</v>
      </c>
      <c r="F192" s="46" t="str">
        <f>IF(Mängud!E119="","",IF(D192=Mängud!B119,Mängud!C119,Mängud!B119))</f>
        <v>Reti Juus</v>
      </c>
      <c r="G192" s="46" t="str">
        <f>IF(Mängud!F119="","",Mängud!F119)</f>
        <v>3:0</v>
      </c>
      <c r="H192" s="49"/>
    </row>
    <row r="193" spans="1:8" ht="15">
      <c r="A193" s="46">
        <v>219</v>
      </c>
      <c r="B193" s="46"/>
      <c r="C193" s="46">
        <f>IF(D193="","",VLOOKUP(D193,Paigutus!$D$4:$H$67,3,FALSE))</f>
        <v>21</v>
      </c>
      <c r="D193" s="46" t="str">
        <f>IF(Mängud!E120="","",Mängud!E120)</f>
        <v>Andres Puusep</v>
      </c>
      <c r="E193" s="46">
        <f>IF(F193="","",VLOOKUP(F193,Paigutus!$D$4:$H$67,3,FALSE))</f>
        <v>28</v>
      </c>
      <c r="F193" s="46" t="str">
        <f>IF(Mängud!E120="","",IF(D193=Mängud!B120,Mängud!C120,Mängud!B120))</f>
        <v>Kristi Ernits</v>
      </c>
      <c r="G193" s="46" t="str">
        <f>IF(Mängud!F120="","",Mängud!F120)</f>
        <v>3:0</v>
      </c>
      <c r="H193" s="49"/>
    </row>
    <row r="194" spans="1:8" ht="15">
      <c r="A194" s="46">
        <v>220</v>
      </c>
      <c r="B194" s="46"/>
      <c r="C194" s="46">
        <f>IF(D194="","",VLOOKUP(D194,Paigutus!$D$4:$H$67,3,FALSE))</f>
        <v>29</v>
      </c>
      <c r="D194" s="46" t="str">
        <f>IF(Mängud!E121="","",Mängud!E121)</f>
        <v>Alex Rahuoja</v>
      </c>
      <c r="E194" s="46">
        <f>IF(F194="","",VLOOKUP(F194,Paigutus!$D$4:$H$67,3,FALSE))</f>
        <v>20</v>
      </c>
      <c r="F194" s="46" t="str">
        <f>IF(Mängud!E121="","",IF(D194=Mängud!B121,Mängud!C121,Mängud!B121))</f>
        <v>Marika Kotka</v>
      </c>
      <c r="G194" s="46" t="str">
        <f>IF(Mängud!F121="","",Mängud!F121)</f>
        <v>3:0</v>
      </c>
      <c r="H194" s="49"/>
    </row>
    <row r="195" spans="1:8" ht="15">
      <c r="A195" s="46">
        <v>221</v>
      </c>
      <c r="B195" s="46"/>
      <c r="C195" s="46">
        <f>IF(D195="","",VLOOKUP(D195,Paigutus!$D$4:$H$67,3,FALSE))</f>
        <v>1</v>
      </c>
      <c r="D195" s="46" t="str">
        <f>IF(Mängud!E122="","",Mängud!E122)</f>
        <v>Antti Luigemaa</v>
      </c>
      <c r="E195" s="46">
        <f>IF(F195="","",VLOOKUP(F195,Paigutus!$D$4:$H$67,3,FALSE))</f>
        <v>8</v>
      </c>
      <c r="F195" s="46" t="str">
        <f>IF(Mängud!E122="","",IF(D195=Mängud!B122,Mängud!C122,Mängud!B122))</f>
        <v>Kai Thornbech</v>
      </c>
      <c r="G195" s="46" t="str">
        <f>IF(Mängud!F122="","",Mängud!F122)</f>
        <v>3:0</v>
      </c>
      <c r="H195" s="49"/>
    </row>
    <row r="196" spans="1:8" ht="15">
      <c r="A196" s="46">
        <v>222</v>
      </c>
      <c r="B196" s="46"/>
      <c r="C196" s="46">
        <f>IF(D196="","",VLOOKUP(D196,Paigutus!$D$4:$H$67,3,FALSE))</f>
        <v>5</v>
      </c>
      <c r="D196" s="46" t="str">
        <f>IF(Mängud!E123="","",Mängud!E123)</f>
        <v>Pille Veesaar</v>
      </c>
      <c r="E196" s="46">
        <f>IF(F196="","",VLOOKUP(F196,Paigutus!$D$4:$H$67,3,FALSE))</f>
        <v>13</v>
      </c>
      <c r="F196" s="46" t="str">
        <f>IF(Mängud!E123="","",IF(D196=Mängud!B123,Mängud!C123,Mängud!B123))</f>
        <v>Veiko Ristissaar</v>
      </c>
      <c r="G196" s="46" t="str">
        <f>IF(Mängud!F123="","",Mängud!F123)</f>
        <v>3:0</v>
      </c>
      <c r="H196" s="49"/>
    </row>
    <row r="197" spans="1:8" ht="15">
      <c r="A197" s="46">
        <v>223</v>
      </c>
      <c r="B197" s="46"/>
      <c r="C197" s="46">
        <f>IF(D197="","",VLOOKUP(D197,Paigutus!$D$4:$H$67,3,FALSE))</f>
        <v>3</v>
      </c>
      <c r="D197" s="46" t="str">
        <f>IF(Mängud!E124="","",Mängud!E124)</f>
        <v>Urmas King</v>
      </c>
      <c r="E197" s="46">
        <f>IF(F197="","",VLOOKUP(F197,Paigutus!$D$4:$H$67,3,FALSE))</f>
        <v>6</v>
      </c>
      <c r="F197" s="46" t="str">
        <f>IF(Mängud!E124="","",IF(D197=Mängud!B124,Mängud!C124,Mängud!B124))</f>
        <v>Tristan Pugi</v>
      </c>
      <c r="G197" s="46" t="str">
        <f>IF(Mängud!F124="","",Mängud!F124)</f>
        <v>3:0</v>
      </c>
      <c r="H197" s="49"/>
    </row>
    <row r="198" spans="1:8" ht="15">
      <c r="A198" s="46">
        <v>224</v>
      </c>
      <c r="B198" s="46"/>
      <c r="C198" s="46">
        <f>IF(D198="","",VLOOKUP(D198,Paigutus!$D$4:$H$67,3,FALSE))</f>
        <v>2</v>
      </c>
      <c r="D198" s="46" t="str">
        <f>IF(Mängud!E125="","",Mängud!E125)</f>
        <v>Frank tomas Türi</v>
      </c>
      <c r="E198" s="46">
        <f>IF(F198="","",VLOOKUP(F198,Paigutus!$D$4:$H$67,3,FALSE))</f>
        <v>7</v>
      </c>
      <c r="F198" s="46" t="str">
        <f>IF(Mängud!E125="","",IF(D198=Mängud!B125,Mängud!C125,Mängud!B125))</f>
        <v>Urmas Sinisalu</v>
      </c>
      <c r="G198" s="46" t="str">
        <f>IF(Mängud!F125="","",Mängud!F125)</f>
        <v>3:0</v>
      </c>
      <c r="H198" s="49"/>
    </row>
    <row r="199" spans="1:8" ht="15">
      <c r="A199" s="46">
        <v>225</v>
      </c>
      <c r="B199" s="46"/>
      <c r="C199" s="46">
        <f>IF(D199="","",VLOOKUP(D199,Paigutus!$D$4:$H$67,3,FALSE))</f>
        <v>50</v>
      </c>
      <c r="D199" s="46" t="str">
        <f>IF(Mängud!E126="","",Mängud!E126)</f>
        <v>Bye Bye</v>
      </c>
      <c r="E199" s="46">
        <f>IF(F199="","",VLOOKUP(F199,Paigutus!$D$4:$H$67,3,FALSE))</f>
        <v>50</v>
      </c>
      <c r="F199" s="46" t="str">
        <f>IF(Mängud!E126="","",IF(D199=Mängud!B126,Mängud!C126,Mängud!B126))</f>
        <v>Bye Bye</v>
      </c>
      <c r="G199" s="46" t="str">
        <f>IF(Mängud!F126="","",Mängud!F126)</f>
        <v>w.o.</v>
      </c>
      <c r="H199" s="49"/>
    </row>
    <row r="200" spans="1:8" ht="15">
      <c r="A200" s="46">
        <v>226</v>
      </c>
      <c r="B200" s="46"/>
      <c r="C200" s="46">
        <f>IF(D200="","",VLOOKUP(D200,Paigutus!$D$4:$H$67,3,FALSE))</f>
        <v>50</v>
      </c>
      <c r="D200" s="46" t="str">
        <f>IF(Mängud!E127="","",Mängud!E127)</f>
        <v>Bye Bye</v>
      </c>
      <c r="E200" s="46">
        <f>IF(F200="","",VLOOKUP(F200,Paigutus!$D$4:$H$67,3,FALSE))</f>
        <v>50</v>
      </c>
      <c r="F200" s="46" t="str">
        <f>IF(Mängud!E127="","",IF(D200=Mängud!B127,Mängud!C127,Mängud!B127))</f>
        <v>Bye Bye</v>
      </c>
      <c r="G200" s="46" t="str">
        <f>IF(Mängud!F127="","",Mängud!F127)</f>
        <v>w.o.</v>
      </c>
      <c r="H200" s="49"/>
    </row>
    <row r="201" spans="1:8" ht="15">
      <c r="A201" s="46">
        <v>227</v>
      </c>
      <c r="B201" s="46"/>
      <c r="C201" s="46">
        <f>IF(D201="","",VLOOKUP(D201,Paigutus!$D$4:$H$67,3,FALSE))</f>
        <v>50</v>
      </c>
      <c r="D201" s="46" t="str">
        <f>IF(Mängud!E128="","",Mängud!E128)</f>
        <v>Bye Bye</v>
      </c>
      <c r="E201" s="46">
        <f>IF(F201="","",VLOOKUP(F201,Paigutus!$D$4:$H$67,3,FALSE))</f>
        <v>50</v>
      </c>
      <c r="F201" s="46" t="str">
        <f>IF(Mängud!E128="","",IF(D201=Mängud!B128,Mängud!C128,Mängud!B128))</f>
        <v>Bye Bye</v>
      </c>
      <c r="G201" s="46" t="str">
        <f>IF(Mängud!F128="","",Mängud!F128)</f>
        <v>w.o.</v>
      </c>
      <c r="H201" s="49"/>
    </row>
    <row r="202" spans="1:8" ht="15">
      <c r="A202" s="46">
        <v>228</v>
      </c>
      <c r="B202" s="46"/>
      <c r="C202" s="46">
        <f>IF(D202="","",VLOOKUP(D202,Paigutus!$D$4:$H$67,3,FALSE))</f>
        <v>50</v>
      </c>
      <c r="D202" s="46" t="str">
        <f>IF(Mängud!E129="","",Mängud!E129)</f>
        <v>Bye Bye</v>
      </c>
      <c r="E202" s="46">
        <f>IF(F202="","",VLOOKUP(F202,Paigutus!$D$4:$H$67,3,FALSE))</f>
        <v>50</v>
      </c>
      <c r="F202" s="46" t="str">
        <f>IF(Mängud!E129="","",IF(D202=Mängud!B129,Mängud!C129,Mängud!B129))</f>
        <v>Bye Bye</v>
      </c>
      <c r="G202" s="46" t="str">
        <f>IF(Mängud!F129="","",Mängud!F129)</f>
        <v>w.o.</v>
      </c>
      <c r="H202" s="49"/>
    </row>
    <row r="203" spans="1:8" ht="15">
      <c r="A203" s="46">
        <v>229</v>
      </c>
      <c r="B203" s="46"/>
      <c r="C203" s="46">
        <f>IF(D203="","",VLOOKUP(D203,Paigutus!$D$4:$H$67,3,FALSE))</f>
        <v>50</v>
      </c>
      <c r="D203" s="46" t="str">
        <f>IF(Mängud!E130="","",Mängud!E130)</f>
        <v>Bye Bye</v>
      </c>
      <c r="E203" s="46">
        <f>IF(F203="","",VLOOKUP(F203,Paigutus!$D$4:$H$67,3,FALSE))</f>
        <v>50</v>
      </c>
      <c r="F203" s="46" t="str">
        <f>IF(Mängud!E130="","",IF(D203=Mängud!B130,Mängud!C130,Mängud!B130))</f>
        <v>Bye Bye</v>
      </c>
      <c r="G203" s="46" t="str">
        <f>IF(Mängud!F130="","",Mängud!F130)</f>
        <v>w.o.</v>
      </c>
      <c r="H203" s="49"/>
    </row>
    <row r="204" spans="1:8" ht="15">
      <c r="A204" s="46">
        <v>230</v>
      </c>
      <c r="B204" s="46"/>
      <c r="C204" s="46">
        <f>IF(D204="","",VLOOKUP(D204,Paigutus!$D$4:$H$67,3,FALSE))</f>
        <v>50</v>
      </c>
      <c r="D204" s="46" t="str">
        <f>IF(Mängud!E131="","",Mängud!E131)</f>
        <v>Bye Bye</v>
      </c>
      <c r="E204" s="46">
        <f>IF(F204="","",VLOOKUP(F204,Paigutus!$D$4:$H$67,3,FALSE))</f>
        <v>50</v>
      </c>
      <c r="F204" s="46" t="str">
        <f>IF(Mängud!E131="","",IF(D204=Mängud!B131,Mängud!C131,Mängud!B131))</f>
        <v>Bye Bye</v>
      </c>
      <c r="G204" s="46" t="str">
        <f>IF(Mängud!F131="","",Mängud!F131)</f>
        <v>w.o.</v>
      </c>
      <c r="H204" s="49"/>
    </row>
    <row r="205" spans="1:8" ht="15">
      <c r="A205" s="46">
        <v>231</v>
      </c>
      <c r="B205" s="46"/>
      <c r="C205" s="46">
        <f>IF(D205="","",VLOOKUP(D205,Paigutus!$D$4:$H$67,3,FALSE))</f>
        <v>49</v>
      </c>
      <c r="D205" s="46" t="str">
        <f>IF(Mängud!E132="","",Mängud!E132)</f>
        <v>Toivo Sepp</v>
      </c>
      <c r="E205" s="46">
        <f>IF(F205="","",VLOOKUP(F205,Paigutus!$D$4:$H$67,3,FALSE))</f>
        <v>50</v>
      </c>
      <c r="F205" s="46" t="str">
        <f>IF(Mängud!E132="","",IF(D205=Mängud!B132,Mängud!C132,Mängud!B132))</f>
        <v>Bye Bye</v>
      </c>
      <c r="G205" s="46" t="str">
        <f>IF(Mängud!F132="","",Mängud!F132)</f>
        <v>w.o.</v>
      </c>
      <c r="H205" s="49"/>
    </row>
    <row r="206" spans="1:8" ht="15">
      <c r="A206" s="46">
        <v>232</v>
      </c>
      <c r="B206" s="46"/>
      <c r="C206" s="46">
        <f>IF(D206="","",VLOOKUP(D206,Paigutus!$D$4:$H$67,3,FALSE))</f>
        <v>50</v>
      </c>
      <c r="D206" s="46" t="str">
        <f>IF(Mängud!E133="","",Mängud!E133)</f>
        <v>Bye Bye</v>
      </c>
      <c r="E206" s="46">
        <f>IF(F206="","",VLOOKUP(F206,Paigutus!$D$4:$H$67,3,FALSE))</f>
        <v>50</v>
      </c>
      <c r="F206" s="46" t="str">
        <f>IF(Mängud!E133="","",IF(D206=Mängud!B133,Mängud!C133,Mängud!B133))</f>
        <v>Bye Bye</v>
      </c>
      <c r="G206" s="46" t="str">
        <f>IF(Mängud!F133="","",Mängud!F133)</f>
        <v>w.o.</v>
      </c>
      <c r="H206" s="49"/>
    </row>
    <row r="207" spans="1:8" ht="15">
      <c r="A207" s="46">
        <v>233</v>
      </c>
      <c r="B207" s="46"/>
      <c r="C207" s="46">
        <f>IF(D207="","",VLOOKUP(D207,Paigutus!$D$4:$H$67,3,FALSE))</f>
        <v>4</v>
      </c>
      <c r="D207" s="46" t="str">
        <f>IF(Mängud!E134="","",Mängud!E134)</f>
        <v>Allan Salla</v>
      </c>
      <c r="E207" s="46">
        <f>IF(F207="","",VLOOKUP(F207,Paigutus!$D$4:$H$67,3,FALSE))</f>
        <v>19</v>
      </c>
      <c r="F207" s="46" t="str">
        <f>IF(Mängud!E134="","",IF(D207=Mängud!B134,Mängud!C134,Mängud!B134))</f>
        <v>Almar Rahuoja</v>
      </c>
      <c r="G207" s="46" t="str">
        <f>IF(Mängud!F134="","",Mängud!F134)</f>
        <v>3:0</v>
      </c>
      <c r="H207" s="49"/>
    </row>
    <row r="208" spans="1:8" ht="15">
      <c r="A208" s="46">
        <v>234</v>
      </c>
      <c r="B208" s="46"/>
      <c r="C208" s="46">
        <f>IF(D208="","",VLOOKUP(D208,Paigutus!$D$4:$H$67,3,FALSE))</f>
        <v>12</v>
      </c>
      <c r="D208" s="46" t="str">
        <f>IF(Mängud!E135="","",Mängud!E135)</f>
        <v>Imre Korsen</v>
      </c>
      <c r="E208" s="46">
        <f>IF(F208="","",VLOOKUP(F208,Paigutus!$D$4:$H$67,3,FALSE))</f>
        <v>27</v>
      </c>
      <c r="F208" s="46" t="str">
        <f>IF(Mängud!E135="","",IF(D208=Mängud!B135,Mängud!C135,Mängud!B135))</f>
        <v>Marko Perendi</v>
      </c>
      <c r="G208" s="46" t="str">
        <f>IF(Mängud!F135="","",Mängud!F135)</f>
        <v>3:0</v>
      </c>
      <c r="H208" s="49"/>
    </row>
    <row r="209" spans="1:8" ht="15">
      <c r="A209" s="46">
        <v>235</v>
      </c>
      <c r="B209" s="46"/>
      <c r="C209" s="46">
        <f>IF(D209="","",VLOOKUP(D209,Paigutus!$D$4:$H$67,3,FALSE))</f>
        <v>26</v>
      </c>
      <c r="D209" s="46" t="str">
        <f>IF(Mängud!E136="","",Mängud!E136)</f>
        <v>Riho Strazev</v>
      </c>
      <c r="E209" s="46">
        <f>IF(F209="","",VLOOKUP(F209,Paigutus!$D$4:$H$67,3,FALSE))</f>
        <v>9</v>
      </c>
      <c r="F209" s="46" t="str">
        <f>IF(Mängud!E136="","",IF(D209=Mängud!B136,Mängud!C136,Mängud!B136))</f>
        <v>Vladyslav Rybachok</v>
      </c>
      <c r="G209" s="46" t="str">
        <f>IF(Mängud!F136="","",Mängud!F136)</f>
        <v>3:1</v>
      </c>
      <c r="H209" s="49"/>
    </row>
    <row r="210" spans="1:8" ht="15">
      <c r="A210" s="46">
        <v>236</v>
      </c>
      <c r="B210" s="46"/>
      <c r="C210" s="46">
        <f>IF(D210="","",VLOOKUP(D210,Paigutus!$D$4:$H$67,3,FALSE))</f>
        <v>15</v>
      </c>
      <c r="D210" s="46" t="str">
        <f>IF(Mängud!E137="","",Mängud!E137)</f>
        <v>Amanda Hallik</v>
      </c>
      <c r="E210" s="46">
        <f>IF(F210="","",VLOOKUP(F210,Paigutus!$D$4:$H$67,3,FALSE))</f>
        <v>17</v>
      </c>
      <c r="F210" s="46" t="str">
        <f>IF(Mängud!E137="","",IF(D210=Mängud!B137,Mängud!C137,Mängud!B137))</f>
        <v>Vladimir Šastin</v>
      </c>
      <c r="G210" s="46" t="str">
        <f>IF(Mängud!F137="","",Mängud!F137)</f>
        <v>3:2</v>
      </c>
      <c r="H210" s="49"/>
    </row>
    <row r="211" spans="1:8" ht="15">
      <c r="A211" s="46">
        <v>237</v>
      </c>
      <c r="B211" s="46"/>
      <c r="C211" s="46">
        <f>IF(D211="","",VLOOKUP(D211,Paigutus!$D$4:$H$67,3,FALSE))</f>
        <v>18</v>
      </c>
      <c r="D211" s="46" t="str">
        <f>IF(Mängud!E138="","",Mängud!E138)</f>
        <v>Kalju Kalda</v>
      </c>
      <c r="E211" s="46">
        <f>IF(F211="","",VLOOKUP(F211,Paigutus!$D$4:$H$67,3,FALSE))</f>
        <v>16</v>
      </c>
      <c r="F211" s="46" t="str">
        <f>IF(Mängud!E138="","",IF(D211=Mängud!B138,Mängud!C138,Mängud!B138))</f>
        <v>Toomas Talumets</v>
      </c>
      <c r="G211" s="46" t="str">
        <f>IF(Mängud!F138="","",Mängud!F138)</f>
        <v>3:2</v>
      </c>
      <c r="H211" s="49"/>
    </row>
    <row r="212" spans="1:8" ht="15">
      <c r="A212" s="46">
        <v>238</v>
      </c>
      <c r="B212" s="46"/>
      <c r="C212" s="46">
        <f>IF(D212="","",VLOOKUP(D212,Paigutus!$D$4:$H$67,3,FALSE))</f>
        <v>10</v>
      </c>
      <c r="D212" s="46" t="str">
        <f>IF(Mängud!E139="","",Mängud!E139)</f>
        <v>Heino Kruusement</v>
      </c>
      <c r="E212" s="46">
        <f>IF(F212="","",VLOOKUP(F212,Paigutus!$D$4:$H$67,3,FALSE))</f>
        <v>24</v>
      </c>
      <c r="F212" s="46" t="str">
        <f>IF(Mängud!E139="","",IF(D212=Mängud!B139,Mängud!C139,Mängud!B139))</f>
        <v>Raigo Rommot</v>
      </c>
      <c r="G212" s="46" t="str">
        <f>IF(Mängud!F139="","",Mängud!F139)</f>
        <v>3:1</v>
      </c>
      <c r="H212" s="49"/>
    </row>
    <row r="213" spans="1:8" ht="15">
      <c r="A213" s="46">
        <v>239</v>
      </c>
      <c r="B213" s="46"/>
      <c r="C213" s="46">
        <f>IF(D213="","",VLOOKUP(D213,Paigutus!$D$4:$H$67,3,FALSE))</f>
        <v>11</v>
      </c>
      <c r="D213" s="46" t="str">
        <f>IF(Mängud!E140="","",Mängud!E140)</f>
        <v>Katrin-riina Hanson</v>
      </c>
      <c r="E213" s="46">
        <f>IF(F213="","",VLOOKUP(F213,Paigutus!$D$4:$H$67,3,FALSE))</f>
        <v>21</v>
      </c>
      <c r="F213" s="46" t="str">
        <f>IF(Mängud!E140="","",IF(D213=Mängud!B140,Mängud!C140,Mängud!B140))</f>
        <v>Andres Puusep</v>
      </c>
      <c r="G213" s="46" t="str">
        <f>IF(Mängud!F140="","",Mängud!F140)</f>
        <v>3:2</v>
      </c>
      <c r="H213" s="49"/>
    </row>
    <row r="214" spans="1:8" ht="15">
      <c r="A214" s="46">
        <v>240</v>
      </c>
      <c r="B214" s="46"/>
      <c r="C214" s="46">
        <f>IF(D214="","",VLOOKUP(D214,Paigutus!$D$4:$H$67,3,FALSE))</f>
        <v>14</v>
      </c>
      <c r="D214" s="46" t="str">
        <f>IF(Mängud!E141="","",Mängud!E141)</f>
        <v>Andrus Mäletjärv</v>
      </c>
      <c r="E214" s="46">
        <f>IF(F214="","",VLOOKUP(F214,Paigutus!$D$4:$H$67,3,FALSE))</f>
        <v>29</v>
      </c>
      <c r="F214" s="46" t="str">
        <f>IF(Mängud!E141="","",IF(D214=Mängud!B141,Mängud!C141,Mängud!B141))</f>
        <v>Alex Rahuoja</v>
      </c>
      <c r="G214" s="46" t="str">
        <f>IF(Mängud!F141="","",Mängud!F141)</f>
        <v>3:0</v>
      </c>
      <c r="H214" s="49"/>
    </row>
    <row r="215" spans="1:8" ht="15">
      <c r="A215" s="46">
        <v>241</v>
      </c>
      <c r="B215" s="46"/>
      <c r="C215" s="46">
        <f>IF(D215="","",VLOOKUP(D215,Paigutus!$D$4:$H$67,3,FALSE))</f>
        <v>35</v>
      </c>
      <c r="D215" s="46" t="str">
        <f>IF(Mängud!E142="","",Mängud!E142)</f>
        <v>Aili Kuldkepp</v>
      </c>
      <c r="E215" s="46">
        <f>IF(F215="","",VLOOKUP(F215,Paigutus!$D$4:$H$67,3,FALSE))</f>
        <v>41</v>
      </c>
      <c r="F215" s="46" t="str">
        <f>IF(Mängud!E142="","",IF(D215=Mängud!B142,Mängud!C142,Mängud!B142))</f>
        <v>Urmas Vender</v>
      </c>
      <c r="G215" s="46" t="str">
        <f>IF(Mängud!F142="","",Mängud!F142)</f>
        <v>3:1</v>
      </c>
      <c r="H215" s="49"/>
    </row>
    <row r="216" spans="1:8" ht="15">
      <c r="A216" s="46">
        <v>242</v>
      </c>
      <c r="B216" s="46"/>
      <c r="C216" s="46">
        <f>IF(D216="","",VLOOKUP(D216,Paigutus!$D$4:$H$67,3,FALSE))</f>
        <v>44</v>
      </c>
      <c r="D216" s="46" t="str">
        <f>IF(Mängud!E143="","",Mängud!E143)</f>
        <v>Jaanika Torokvei</v>
      </c>
      <c r="E216" s="46">
        <f>IF(F216="","",VLOOKUP(F216,Paigutus!$D$4:$H$67,3,FALSE))</f>
        <v>45</v>
      </c>
      <c r="F216" s="46" t="str">
        <f>IF(Mängud!E143="","",IF(D216=Mängud!B143,Mängud!C143,Mängud!B143))</f>
        <v>Larissa Lill</v>
      </c>
      <c r="G216" s="46" t="str">
        <f>IF(Mängud!F143="","",Mängud!F143)</f>
        <v>3:0</v>
      </c>
      <c r="H216" s="49"/>
    </row>
    <row r="217" spans="1:8" ht="15">
      <c r="A217" s="46">
        <v>243</v>
      </c>
      <c r="B217" s="46"/>
      <c r="C217" s="46">
        <f>IF(D217="","",VLOOKUP(D217,Paigutus!$D$4:$H$67,3,FALSE))</f>
        <v>43</v>
      </c>
      <c r="D217" s="46" t="str">
        <f>IF(Mängud!E144="","",Mängud!E144)</f>
        <v>Anneli Mälksoo</v>
      </c>
      <c r="E217" s="46">
        <f>IF(F217="","",VLOOKUP(F217,Paigutus!$D$4:$H$67,3,FALSE))</f>
        <v>46</v>
      </c>
      <c r="F217" s="46" t="str">
        <f>IF(Mängud!E144="","",IF(D217=Mängud!B144,Mängud!C144,Mängud!B144))</f>
        <v>Taivo Koitla</v>
      </c>
      <c r="G217" s="46" t="str">
        <f>IF(Mängud!F144="","",Mängud!F144)</f>
        <v>3:0</v>
      </c>
      <c r="H217" s="49"/>
    </row>
    <row r="218" spans="1:8" ht="15">
      <c r="A218" s="46">
        <v>244</v>
      </c>
      <c r="B218" s="46"/>
      <c r="C218" s="46">
        <f>IF(D218="","",VLOOKUP(D218,Paigutus!$D$4:$H$67,3,FALSE))</f>
        <v>42</v>
      </c>
      <c r="D218" s="46" t="str">
        <f>IF(Mängud!E145="","",Mängud!E145)</f>
        <v>Neverly Lukas</v>
      </c>
      <c r="E218" s="46">
        <f>IF(F218="","",VLOOKUP(F218,Paigutus!$D$4:$H$67,3,FALSE))</f>
        <v>47</v>
      </c>
      <c r="F218" s="46" t="str">
        <f>IF(Mängud!E145="","",IF(D218=Mängud!B145,Mängud!C145,Mängud!B145))</f>
        <v>Jako Lill</v>
      </c>
      <c r="G218" s="46" t="str">
        <f>IF(Mängud!F145="","",Mängud!F145)</f>
        <v>3:0</v>
      </c>
      <c r="H218" s="49"/>
    </row>
    <row r="219" spans="1:8" ht="15">
      <c r="A219" s="46">
        <v>245</v>
      </c>
      <c r="B219" s="46"/>
      <c r="C219" s="46">
        <f>IF(D219="","",VLOOKUP(D219,Paigutus!$D$4:$H$67,3,FALSE))</f>
        <v>48</v>
      </c>
      <c r="D219" s="46" t="str">
        <f>IF(Mängud!E146="","",Mängud!E146)</f>
        <v>Allar Oviir</v>
      </c>
      <c r="E219" s="46">
        <f>IF(F219="","",VLOOKUP(F219,Paigutus!$D$4:$H$67,3,FALSE))</f>
        <v>40</v>
      </c>
      <c r="F219" s="46" t="str">
        <f>IF(Mängud!E146="","",IF(D219=Mängud!B146,Mängud!C146,Mängud!B146))</f>
        <v>Anatoli Zapunov</v>
      </c>
      <c r="G219" s="46" t="str">
        <f>IF(Mängud!F146="","",Mängud!F146)</f>
        <v>3:0</v>
      </c>
      <c r="H219" s="49"/>
    </row>
    <row r="220" spans="1:8" ht="15">
      <c r="A220" s="46">
        <v>246</v>
      </c>
      <c r="B220" s="46"/>
      <c r="C220" s="46">
        <f>IF(D220="","",VLOOKUP(D220,Paigutus!$D$4:$H$67,3,FALSE))</f>
        <v>37</v>
      </c>
      <c r="D220" s="46" t="str">
        <f>IF(Mängud!E147="","",Mängud!E147)</f>
        <v>Ivar Kiik</v>
      </c>
      <c r="E220" s="46">
        <f>IF(F220="","",VLOOKUP(F220,Paigutus!$D$4:$H$67,3,FALSE))</f>
        <v>36</v>
      </c>
      <c r="F220" s="46" t="str">
        <f>IF(Mängud!E147="","",IF(D220=Mängud!B147,Mängud!C147,Mängud!B147))</f>
        <v>Raivo Roots</v>
      </c>
      <c r="G220" s="46" t="str">
        <f>IF(Mängud!F147="","",Mängud!F147)</f>
        <v>3:2</v>
      </c>
      <c r="H220" s="49"/>
    </row>
    <row r="221" spans="1:8" ht="15">
      <c r="A221" s="46">
        <v>247</v>
      </c>
      <c r="B221" s="46"/>
      <c r="C221" s="46">
        <f>IF(D221="","",VLOOKUP(D221,Paigutus!$D$4:$H$67,3,FALSE))</f>
        <v>30</v>
      </c>
      <c r="D221" s="46" t="str">
        <f>IF(Mängud!E148="","",Mängud!E148)</f>
        <v>Arvi Merigan</v>
      </c>
      <c r="E221" s="46">
        <f>IF(F221="","",VLOOKUP(F221,Paigutus!$D$4:$H$67,3,FALSE))</f>
        <v>38</v>
      </c>
      <c r="F221" s="46" t="str">
        <f>IF(Mängud!E148="","",IF(D221=Mängud!B148,Mängud!C148,Mängud!B148))</f>
        <v>Heiki Hansar</v>
      </c>
      <c r="G221" s="46" t="str">
        <f>IF(Mängud!F148="","",Mängud!F148)</f>
        <v>3:1</v>
      </c>
      <c r="H221" s="49"/>
    </row>
    <row r="222" spans="1:8" ht="15">
      <c r="A222" s="46">
        <v>248</v>
      </c>
      <c r="B222" s="46"/>
      <c r="C222" s="46">
        <f>IF(D222="","",VLOOKUP(D222,Paigutus!$D$4:$H$67,3,FALSE))</f>
        <v>34</v>
      </c>
      <c r="D222" s="46" t="str">
        <f>IF(Mängud!E149="","",Mängud!E149)</f>
        <v>Mati Türk</v>
      </c>
      <c r="E222" s="46">
        <f>IF(F222="","",VLOOKUP(F222,Paigutus!$D$4:$H$67,3,FALSE))</f>
        <v>39</v>
      </c>
      <c r="F222" s="46" t="str">
        <f>IF(Mängud!E149="","",IF(D222=Mängud!B149,Mängud!C149,Mängud!B149))</f>
        <v>Vahur Männa</v>
      </c>
      <c r="G222" s="46" t="str">
        <f>IF(Mängud!F149="","",Mängud!F149)</f>
        <v>3:0</v>
      </c>
      <c r="H222" s="49"/>
    </row>
    <row r="223" spans="1:8" ht="15">
      <c r="A223" s="46">
        <v>249</v>
      </c>
      <c r="B223" s="46"/>
      <c r="C223" s="46">
        <f>IF(D223="","",VLOOKUP(D223,Paigutus!$D$4:$H$67,3,FALSE))</f>
        <v>22</v>
      </c>
      <c r="D223" s="46" t="str">
        <f>IF(Mängud!E150="","",Mängud!E150)</f>
        <v>Kalju Nasir</v>
      </c>
      <c r="E223" s="46">
        <f>IF(F223="","",VLOOKUP(F223,Paigutus!$D$4:$H$67,3,FALSE))</f>
        <v>32</v>
      </c>
      <c r="F223" s="46" t="str">
        <f>IF(Mängud!E150="","",IF(D223=Mängud!B150,Mängud!C150,Mängud!B150))</f>
        <v>Kert Talumets</v>
      </c>
      <c r="G223" s="46" t="str">
        <f>IF(Mängud!F150="","",Mängud!F150)</f>
        <v>3:0</v>
      </c>
      <c r="H223" s="49"/>
    </row>
    <row r="224" spans="1:8" ht="15">
      <c r="A224" s="46">
        <v>250</v>
      </c>
      <c r="B224" s="46"/>
      <c r="C224" s="46">
        <f>IF(D224="","",VLOOKUP(D224,Paigutus!$D$4:$H$67,3,FALSE))</f>
        <v>23</v>
      </c>
      <c r="D224" s="46" t="str">
        <f>IF(Mängud!E151="","",Mängud!E151)</f>
        <v>Taimo Jullinen</v>
      </c>
      <c r="E224" s="46">
        <f>IF(F224="","",VLOOKUP(F224,Paigutus!$D$4:$H$67,3,FALSE))</f>
        <v>31</v>
      </c>
      <c r="F224" s="46" t="str">
        <f>IF(Mängud!E151="","",IF(D224=Mängud!B151,Mängud!C151,Mängud!B151))</f>
        <v>Reet Kullerkupp</v>
      </c>
      <c r="G224" s="46" t="str">
        <f>IF(Mängud!F151="","",Mängud!F151)</f>
        <v>3:0</v>
      </c>
      <c r="H224" s="49"/>
    </row>
    <row r="225" spans="1:8" ht="15">
      <c r="A225" s="46">
        <v>251</v>
      </c>
      <c r="B225" s="46"/>
      <c r="C225" s="46">
        <f>IF(D225="","",VLOOKUP(D225,Paigutus!$D$4:$H$67,3,FALSE))</f>
        <v>25</v>
      </c>
      <c r="D225" s="46" t="str">
        <f>IF(Mängud!E152="","",Mängud!E152)</f>
        <v>Reti Juus</v>
      </c>
      <c r="E225" s="46">
        <f>IF(F225="","",VLOOKUP(F225,Paigutus!$D$4:$H$67,3,FALSE))</f>
        <v>33</v>
      </c>
      <c r="F225" s="46" t="str">
        <f>IF(Mängud!E152="","",IF(D225=Mängud!B152,Mängud!C152,Mängud!B152))</f>
        <v>Tõnu Hansar</v>
      </c>
      <c r="G225" s="46" t="str">
        <f>IF(Mängud!F152="","",Mängud!F152)</f>
        <v>3:0</v>
      </c>
      <c r="H225" s="49"/>
    </row>
    <row r="226" spans="1:8" ht="15">
      <c r="A226" s="46">
        <v>252</v>
      </c>
      <c r="B226" s="46"/>
      <c r="C226" s="46">
        <f>IF(D226="","",VLOOKUP(D226,Paigutus!$D$4:$H$67,3,FALSE))</f>
        <v>28</v>
      </c>
      <c r="D226" s="46" t="str">
        <f>IF(Mängud!E153="","",Mängud!E153)</f>
        <v>Kristi Ernits</v>
      </c>
      <c r="E226" s="46">
        <f>IF(F226="","",VLOOKUP(F226,Paigutus!$D$4:$H$67,3,FALSE))</f>
        <v>20</v>
      </c>
      <c r="F226" s="46" t="str">
        <f>IF(Mängud!E153="","",IF(D226=Mängud!B153,Mängud!C153,Mängud!B153))</f>
        <v>Marika Kotka</v>
      </c>
      <c r="G226" s="46" t="str">
        <f>IF(Mängud!F153="","",Mängud!F153)</f>
        <v>3:2</v>
      </c>
      <c r="H226" s="49"/>
    </row>
    <row r="227" spans="1:8" ht="15">
      <c r="A227" s="46">
        <v>253</v>
      </c>
      <c r="B227" s="46"/>
      <c r="C227" s="46">
        <f>IF(D227="","",VLOOKUP(D227,Paigutus!$D$4:$H$67,3,FALSE))</f>
        <v>4</v>
      </c>
      <c r="D227" s="46" t="str">
        <f>IF(Mängud!E154="","",Mängud!E154)</f>
        <v>Allan Salla</v>
      </c>
      <c r="E227" s="46">
        <f>IF(F227="","",VLOOKUP(F227,Paigutus!$D$4:$H$67,3,FALSE))</f>
        <v>12</v>
      </c>
      <c r="F227" s="46" t="str">
        <f>IF(Mängud!E154="","",IF(D227=Mängud!B154,Mängud!C154,Mängud!B154))</f>
        <v>Imre Korsen</v>
      </c>
      <c r="G227" s="46" t="str">
        <f>IF(Mängud!F154="","",Mängud!F154)</f>
        <v>3:0</v>
      </c>
      <c r="H227" s="49"/>
    </row>
    <row r="228" spans="1:8" ht="15">
      <c r="A228" s="46">
        <v>254</v>
      </c>
      <c r="B228" s="46"/>
      <c r="C228" s="46">
        <f>IF(D228="","",VLOOKUP(D228,Paigutus!$D$4:$H$67,3,FALSE))</f>
        <v>26</v>
      </c>
      <c r="D228" s="46" t="str">
        <f>IF(Mängud!E155="","",Mängud!E155)</f>
        <v>Riho Strazev</v>
      </c>
      <c r="E228" s="46">
        <f>IF(F228="","",VLOOKUP(F228,Paigutus!$D$4:$H$67,3,FALSE))</f>
        <v>15</v>
      </c>
      <c r="F228" s="46" t="str">
        <f>IF(Mängud!E155="","",IF(D228=Mängud!B155,Mängud!C155,Mängud!B155))</f>
        <v>Amanda Hallik</v>
      </c>
      <c r="G228" s="46" t="str">
        <f>IF(Mängud!F155="","",Mängud!F155)</f>
        <v>3:0</v>
      </c>
      <c r="H228" s="49"/>
    </row>
    <row r="229" spans="1:8" ht="15">
      <c r="A229" s="46">
        <v>255</v>
      </c>
      <c r="B229" s="46"/>
      <c r="C229" s="46">
        <f>IF(D229="","",VLOOKUP(D229,Paigutus!$D$4:$H$67,3,FALSE))</f>
        <v>10</v>
      </c>
      <c r="D229" s="46" t="str">
        <f>IF(Mängud!E156="","",Mängud!E156)</f>
        <v>Heino Kruusement</v>
      </c>
      <c r="E229" s="46">
        <f>IF(F229="","",VLOOKUP(F229,Paigutus!$D$4:$H$67,3,FALSE))</f>
        <v>18</v>
      </c>
      <c r="F229" s="46" t="str">
        <f>IF(Mängud!E156="","",IF(D229=Mängud!B156,Mängud!C156,Mängud!B156))</f>
        <v>Kalju Kalda</v>
      </c>
      <c r="G229" s="46" t="str">
        <f>IF(Mängud!F156="","",Mängud!F156)</f>
        <v>3:2</v>
      </c>
      <c r="H229" s="49"/>
    </row>
    <row r="230" spans="1:8" ht="15">
      <c r="A230" s="46">
        <v>256</v>
      </c>
      <c r="B230" s="46"/>
      <c r="C230" s="46">
        <f>IF(D230="","",VLOOKUP(D230,Paigutus!$D$4:$H$67,3,FALSE))</f>
        <v>11</v>
      </c>
      <c r="D230" s="46" t="str">
        <f>IF(Mängud!E157="","",Mängud!E157)</f>
        <v>Katrin-riina Hanson</v>
      </c>
      <c r="E230" s="46">
        <f>IF(F230="","",VLOOKUP(F230,Paigutus!$D$4:$H$67,3,FALSE))</f>
        <v>14</v>
      </c>
      <c r="F230" s="46" t="str">
        <f>IF(Mängud!E157="","",IF(D230=Mängud!B157,Mängud!C157,Mängud!B157))</f>
        <v>Andrus Mäletjärv</v>
      </c>
      <c r="G230" s="46" t="str">
        <f>IF(Mängud!F157="","",Mängud!F157)</f>
        <v>3:1</v>
      </c>
      <c r="H230" s="49"/>
    </row>
    <row r="231" spans="1:8" ht="15">
      <c r="A231" s="46">
        <v>257</v>
      </c>
      <c r="B231" s="46"/>
      <c r="C231" s="46">
        <f>IF(D231="","",VLOOKUP(D231,Paigutus!$D$4:$H$67,3,FALSE))</f>
        <v>19</v>
      </c>
      <c r="D231" s="46" t="str">
        <f>IF(Mängud!E158="","",Mängud!E158)</f>
        <v>Almar Rahuoja</v>
      </c>
      <c r="E231" s="46">
        <f>IF(F231="","",VLOOKUP(F231,Paigutus!$D$4:$H$67,3,FALSE))</f>
        <v>27</v>
      </c>
      <c r="F231" s="46" t="str">
        <f>IF(Mängud!E158="","",IF(D231=Mängud!B158,Mängud!C158,Mängud!B158))</f>
        <v>Marko Perendi</v>
      </c>
      <c r="G231" s="46" t="str">
        <f>IF(Mängud!F158="","",Mängud!F158)</f>
        <v>3:2</v>
      </c>
      <c r="H231" s="49"/>
    </row>
    <row r="232" spans="1:8" ht="15">
      <c r="A232" s="46">
        <v>258</v>
      </c>
      <c r="B232" s="46"/>
      <c r="C232" s="46">
        <f>IF(D232="","",VLOOKUP(D232,Paigutus!$D$4:$H$67,3,FALSE))</f>
        <v>9</v>
      </c>
      <c r="D232" s="46" t="str">
        <f>IF(Mängud!E159="","",Mängud!E159)</f>
        <v>Vladyslav Rybachok</v>
      </c>
      <c r="E232" s="46">
        <f>IF(F232="","",VLOOKUP(F232,Paigutus!$D$4:$H$67,3,FALSE))</f>
        <v>17</v>
      </c>
      <c r="F232" s="46" t="str">
        <f>IF(Mängud!E159="","",IF(D232=Mängud!B159,Mängud!C159,Mängud!B159))</f>
        <v>Vladimir Šastin</v>
      </c>
      <c r="G232" s="46" t="str">
        <f>IF(Mängud!F159="","",Mängud!F159)</f>
        <v>3:0</v>
      </c>
      <c r="H232" s="49"/>
    </row>
    <row r="233" spans="1:8" ht="15">
      <c r="A233" s="46">
        <v>259</v>
      </c>
      <c r="B233" s="46"/>
      <c r="C233" s="46">
        <f>IF(D233="","",VLOOKUP(D233,Paigutus!$D$4:$H$67,3,FALSE))</f>
        <v>16</v>
      </c>
      <c r="D233" s="46" t="str">
        <f>IF(Mängud!E160="","",Mängud!E160)</f>
        <v>Toomas Talumets</v>
      </c>
      <c r="E233" s="46">
        <f>IF(F233="","",VLOOKUP(F233,Paigutus!$D$4:$H$67,3,FALSE))</f>
        <v>24</v>
      </c>
      <c r="F233" s="46" t="str">
        <f>IF(Mängud!E160="","",IF(D233=Mängud!B160,Mängud!C160,Mängud!B160))</f>
        <v>Raigo Rommot</v>
      </c>
      <c r="G233" s="46" t="str">
        <f>IF(Mängud!F160="","",Mängud!F160)</f>
        <v>3:0</v>
      </c>
      <c r="H233" s="49"/>
    </row>
    <row r="234" spans="1:8" ht="15">
      <c r="A234" s="46">
        <v>260</v>
      </c>
      <c r="B234" s="46"/>
      <c r="C234" s="46">
        <f>IF(D234="","",VLOOKUP(D234,Paigutus!$D$4:$H$67,3,FALSE))</f>
        <v>21</v>
      </c>
      <c r="D234" s="46" t="str">
        <f>IF(Mängud!E161="","",Mängud!E161)</f>
        <v>Andres Puusep</v>
      </c>
      <c r="E234" s="46">
        <f>IF(F234="","",VLOOKUP(F234,Paigutus!$D$4:$H$67,3,FALSE))</f>
        <v>29</v>
      </c>
      <c r="F234" s="46" t="str">
        <f>IF(Mängud!E161="","",IF(D234=Mängud!B161,Mängud!C161,Mängud!B161))</f>
        <v>Alex Rahuoja</v>
      </c>
      <c r="G234" s="46" t="str">
        <f>IF(Mängud!F161="","",Mängud!F161)</f>
        <v>3:0</v>
      </c>
      <c r="H234" s="49"/>
    </row>
    <row r="235" spans="1:8" ht="15">
      <c r="A235" s="46">
        <v>261</v>
      </c>
      <c r="B235" s="46"/>
      <c r="C235" s="46">
        <f>IF(D235="","",VLOOKUP(D235,Paigutus!$D$4:$H$67,3,FALSE))</f>
        <v>1</v>
      </c>
      <c r="D235" s="46" t="str">
        <f>IF(Mängud!E162="","",Mängud!E162)</f>
        <v>Antti Luigemaa</v>
      </c>
      <c r="E235" s="46">
        <f>IF(F235="","",VLOOKUP(F235,Paigutus!$D$4:$H$67,3,FALSE))</f>
        <v>5</v>
      </c>
      <c r="F235" s="46" t="str">
        <f>IF(Mängud!E162="","",IF(D235=Mängud!B162,Mängud!C162,Mängud!B162))</f>
        <v>Pille Veesaar</v>
      </c>
      <c r="G235" s="46" t="str">
        <f>IF(Mängud!F162="","",Mängud!F162)</f>
        <v>3:1</v>
      </c>
      <c r="H235" s="49"/>
    </row>
    <row r="236" spans="1:8" ht="15">
      <c r="A236" s="46">
        <v>262</v>
      </c>
      <c r="B236" s="46"/>
      <c r="C236" s="46">
        <f>IF(D236="","",VLOOKUP(D236,Paigutus!$D$4:$H$67,3,FALSE))</f>
        <v>2</v>
      </c>
      <c r="D236" s="46" t="str">
        <f>IF(Mängud!E163="","",Mängud!E163)</f>
        <v>Frank tomas Türi</v>
      </c>
      <c r="E236" s="46">
        <f>IF(F236="","",VLOOKUP(F236,Paigutus!$D$4:$H$67,3,FALSE))</f>
        <v>3</v>
      </c>
      <c r="F236" s="46" t="str">
        <f>IF(Mängud!E163="","",IF(D236=Mängud!B163,Mängud!C163,Mängud!B163))</f>
        <v>Urmas King</v>
      </c>
      <c r="G236" s="46" t="str">
        <f>IF(Mängud!F163="","",Mängud!F163)</f>
        <v>3:1</v>
      </c>
      <c r="H236" s="49"/>
    </row>
    <row r="237" spans="1:8" ht="15">
      <c r="A237" s="46">
        <v>263</v>
      </c>
      <c r="B237" s="46"/>
      <c r="C237" s="46">
        <f>IF(D237="","",VLOOKUP(D237,Paigutus!$D$4:$H$67,3,FALSE))</f>
        <v>50</v>
      </c>
      <c r="D237" s="46" t="str">
        <f>IF(Mängud!E164="","",Mängud!E164)</f>
        <v>Bye Bye</v>
      </c>
      <c r="E237" s="46">
        <f>IF(F237="","",VLOOKUP(F237,Paigutus!$D$4:$H$67,3,FALSE))</f>
        <v>50</v>
      </c>
      <c r="F237" s="46" t="str">
        <f>IF(Mängud!E164="","",IF(D237=Mängud!B164,Mängud!C164,Mängud!B164))</f>
        <v>Bye Bye</v>
      </c>
      <c r="G237" s="46" t="str">
        <f>IF(Mängud!F164="","",Mängud!F164)</f>
        <v>w.o.</v>
      </c>
      <c r="H237" s="49"/>
    </row>
    <row r="238" spans="1:8" ht="15">
      <c r="A238" s="46">
        <v>264</v>
      </c>
      <c r="B238" s="46"/>
      <c r="C238" s="46">
        <f>IF(D238="","",VLOOKUP(D238,Paigutus!$D$4:$H$67,3,FALSE))</f>
        <v>50</v>
      </c>
      <c r="D238" s="46" t="str">
        <f>IF(Mängud!E165="","",Mängud!E165)</f>
        <v>Bye Bye</v>
      </c>
      <c r="E238" s="46">
        <f>IF(F238="","",VLOOKUP(F238,Paigutus!$D$4:$H$67,3,FALSE))</f>
        <v>50</v>
      </c>
      <c r="F238" s="46" t="str">
        <f>IF(Mängud!E165="","",IF(D238=Mängud!B165,Mängud!C165,Mängud!B165))</f>
        <v>Bye Bye</v>
      </c>
      <c r="G238" s="46" t="str">
        <f>IF(Mängud!F165="","",Mängud!F165)</f>
        <v>w.o.</v>
      </c>
      <c r="H238" s="49"/>
    </row>
    <row r="239" spans="1:8" ht="15">
      <c r="A239" s="46">
        <v>265</v>
      </c>
      <c r="B239" s="46"/>
      <c r="C239" s="46">
        <f>IF(D239="","",VLOOKUP(D239,Paigutus!$D$4:$H$67,3,FALSE))</f>
        <v>50</v>
      </c>
      <c r="D239" s="46" t="str">
        <f>IF(Mängud!E166="","",Mängud!E166)</f>
        <v>Bye Bye</v>
      </c>
      <c r="E239" s="46">
        <f>IF(F239="","",VLOOKUP(F239,Paigutus!$D$4:$H$67,3,FALSE))</f>
        <v>50</v>
      </c>
      <c r="F239" s="46" t="str">
        <f>IF(Mängud!E166="","",IF(D239=Mängud!B166,Mängud!C166,Mängud!B166))</f>
        <v>Bye Bye</v>
      </c>
      <c r="G239" s="46" t="str">
        <f>IF(Mängud!F166="","",Mängud!F166)</f>
        <v>w.o.</v>
      </c>
      <c r="H239" s="49"/>
    </row>
    <row r="240" spans="1:8" ht="15">
      <c r="A240" s="46">
        <v>266</v>
      </c>
      <c r="B240" s="46"/>
      <c r="C240" s="46">
        <f>IF(D240="","",VLOOKUP(D240,Paigutus!$D$4:$H$67,3,FALSE))</f>
        <v>50</v>
      </c>
      <c r="D240" s="46" t="str">
        <f>IF(Mängud!E167="","",Mängud!E167)</f>
        <v>Bye Bye</v>
      </c>
      <c r="E240" s="46">
        <f>IF(F240="","",VLOOKUP(F240,Paigutus!$D$4:$H$67,3,FALSE))</f>
        <v>50</v>
      </c>
      <c r="F240" s="46" t="str">
        <f>IF(Mängud!E167="","",IF(D240=Mängud!B167,Mängud!C167,Mängud!B167))</f>
        <v>Bye Bye</v>
      </c>
      <c r="G240" s="46" t="str">
        <f>IF(Mängud!F167="","",Mängud!F167)</f>
        <v>w.o.</v>
      </c>
      <c r="H240" s="49"/>
    </row>
    <row r="241" spans="1:8" ht="15">
      <c r="A241" s="46">
        <v>267</v>
      </c>
      <c r="B241" s="46"/>
      <c r="C241" s="46">
        <f>IF(D241="","",VLOOKUP(D241,Paigutus!$D$4:$H$67,3,FALSE))</f>
        <v>50</v>
      </c>
      <c r="D241" s="46" t="str">
        <f>IF(Mängud!E168="","",Mängud!E168)</f>
        <v>Bye Bye</v>
      </c>
      <c r="E241" s="46">
        <f>IF(F241="","",VLOOKUP(F241,Paigutus!$D$4:$H$67,3,FALSE))</f>
        <v>50</v>
      </c>
      <c r="F241" s="46" t="str">
        <f>IF(Mängud!E168="","",IF(D241=Mängud!B168,Mängud!C168,Mängud!B168))</f>
        <v>Bye Bye</v>
      </c>
      <c r="G241" s="46" t="str">
        <f>IF(Mängud!F168="","",Mängud!F168)</f>
        <v>w.o.</v>
      </c>
      <c r="H241" s="49"/>
    </row>
    <row r="242" spans="1:8" ht="15">
      <c r="A242" s="46">
        <v>268</v>
      </c>
      <c r="B242" s="46"/>
      <c r="C242" s="46">
        <f>IF(D242="","",VLOOKUP(D242,Paigutus!$D$4:$H$67,3,FALSE))</f>
        <v>50</v>
      </c>
      <c r="D242" s="46" t="str">
        <f>IF(Mängud!E169="","",Mängud!E169)</f>
        <v>Bye Bye</v>
      </c>
      <c r="E242" s="46">
        <f>IF(F242="","",VLOOKUP(F242,Paigutus!$D$4:$H$67,3,FALSE))</f>
        <v>50</v>
      </c>
      <c r="F242" s="46" t="str">
        <f>IF(Mängud!E169="","",IF(D242=Mängud!B169,Mängud!C169,Mängud!B169))</f>
        <v>Bye Bye</v>
      </c>
      <c r="G242" s="46" t="str">
        <f>IF(Mängud!F169="","",Mängud!F169)</f>
        <v>w.o.</v>
      </c>
      <c r="H242" s="49"/>
    </row>
    <row r="243" spans="1:8" ht="15">
      <c r="A243" s="46">
        <v>269</v>
      </c>
      <c r="B243" s="46"/>
      <c r="C243" s="46">
        <f>IF(D243="","",VLOOKUP(D243,Paigutus!$D$4:$H$67,3,FALSE))</f>
        <v>50</v>
      </c>
      <c r="D243" s="46" t="str">
        <f>IF(Mängud!E170="","",Mängud!E170)</f>
        <v>Bye Bye</v>
      </c>
      <c r="E243" s="46">
        <f>IF(F243="","",VLOOKUP(F243,Paigutus!$D$4:$H$67,3,FALSE))</f>
        <v>50</v>
      </c>
      <c r="F243" s="46" t="str">
        <f>IF(Mängud!E170="","",IF(D243=Mängud!B170,Mängud!C170,Mängud!B170))</f>
        <v>Bye Bye</v>
      </c>
      <c r="G243" s="46" t="str">
        <f>IF(Mängud!F170="","",Mängud!F170)</f>
        <v>w.o.</v>
      </c>
      <c r="H243" s="49"/>
    </row>
    <row r="244" spans="1:8" ht="15">
      <c r="A244" s="46">
        <v>270</v>
      </c>
      <c r="B244" s="46"/>
      <c r="C244" s="46">
        <f>IF(D244="","",VLOOKUP(D244,Paigutus!$D$4:$H$67,3,FALSE))</f>
        <v>49</v>
      </c>
      <c r="D244" s="46" t="str">
        <f>IF(Mängud!E171="","",Mängud!E171)</f>
        <v>Toivo Sepp</v>
      </c>
      <c r="E244" s="46">
        <f>IF(F244="","",VLOOKUP(F244,Paigutus!$D$4:$H$67,3,FALSE))</f>
        <v>50</v>
      </c>
      <c r="F244" s="46" t="str">
        <f>IF(Mängud!E171="","",IF(D244=Mängud!B171,Mängud!C171,Mängud!B171))</f>
        <v>Bye Bye</v>
      </c>
      <c r="G244" s="46" t="str">
        <f>IF(Mängud!F171="","",Mängud!F171)</f>
        <v>w.o.</v>
      </c>
      <c r="H244" s="49"/>
    </row>
    <row r="245" spans="1:8" ht="15">
      <c r="A245" s="46">
        <v>271</v>
      </c>
      <c r="B245" s="46"/>
      <c r="C245" s="46">
        <f>IF(D245="","",VLOOKUP(D245,Paigutus!$D$4:$H$67,3,FALSE))</f>
        <v>4</v>
      </c>
      <c r="D245" s="46" t="str">
        <f>IF(Mängud!E172="","",Mängud!E172)</f>
        <v>Allan Salla</v>
      </c>
      <c r="E245" s="46">
        <f>IF(F245="","",VLOOKUP(F245,Paigutus!$D$4:$H$67,3,FALSE))</f>
        <v>7</v>
      </c>
      <c r="F245" s="46" t="str">
        <f>IF(Mängud!E172="","",IF(D245=Mängud!B172,Mängud!C172,Mängud!B172))</f>
        <v>Urmas Sinisalu</v>
      </c>
      <c r="G245" s="46" t="str">
        <f>IF(Mängud!F172="","",Mängud!F172)</f>
        <v>3:1</v>
      </c>
      <c r="H245" s="49"/>
    </row>
    <row r="246" spans="1:8" ht="15">
      <c r="A246" s="46">
        <v>272</v>
      </c>
      <c r="B246" s="46"/>
      <c r="C246" s="46">
        <f>IF(D246="","",VLOOKUP(D246,Paigutus!$D$4:$H$67,3,FALSE))</f>
        <v>6</v>
      </c>
      <c r="D246" s="46" t="str">
        <f>IF(Mängud!E173="","",Mängud!E173)</f>
        <v>Tristan Pugi</v>
      </c>
      <c r="E246" s="46">
        <f>IF(F246="","",VLOOKUP(F246,Paigutus!$D$4:$H$67,3,FALSE))</f>
        <v>26</v>
      </c>
      <c r="F246" s="46" t="str">
        <f>IF(Mängud!E173="","",IF(D246=Mängud!B173,Mängud!C173,Mängud!B173))</f>
        <v>Riho Strazev</v>
      </c>
      <c r="G246" s="46" t="str">
        <f>IF(Mängud!F173="","",Mängud!F173)</f>
        <v>3:1</v>
      </c>
      <c r="H246" s="49"/>
    </row>
    <row r="247" spans="1:8" ht="15">
      <c r="A247" s="46">
        <v>273</v>
      </c>
      <c r="B247" s="46"/>
      <c r="C247" s="46">
        <f>IF(D247="","",VLOOKUP(D247,Paigutus!$D$4:$H$67,3,FALSE))</f>
        <v>10</v>
      </c>
      <c r="D247" s="46" t="str">
        <f>IF(Mängud!E174="","",Mängud!E174)</f>
        <v>Heino Kruusement</v>
      </c>
      <c r="E247" s="46">
        <f>IF(F247="","",VLOOKUP(F247,Paigutus!$D$4:$H$67,3,FALSE))</f>
        <v>13</v>
      </c>
      <c r="F247" s="46" t="str">
        <f>IF(Mängud!E174="","",IF(D247=Mängud!B174,Mängud!C174,Mängud!B174))</f>
        <v>Veiko Ristissaar</v>
      </c>
      <c r="G247" s="46" t="str">
        <f>IF(Mängud!F174="","",Mängud!F174)</f>
        <v>3:0</v>
      </c>
      <c r="H247" s="49"/>
    </row>
    <row r="248" spans="1:8" ht="15">
      <c r="A248" s="46">
        <v>274</v>
      </c>
      <c r="B248" s="46"/>
      <c r="C248" s="46">
        <f>IF(D248="","",VLOOKUP(D248,Paigutus!$D$4:$H$67,3,FALSE))</f>
        <v>11</v>
      </c>
      <c r="D248" s="46" t="str">
        <f>IF(Mängud!E175="","",Mängud!E175)</f>
        <v>Katrin-riina Hanson</v>
      </c>
      <c r="E248" s="46">
        <f>IF(F248="","",VLOOKUP(F248,Paigutus!$D$4:$H$67,3,FALSE))</f>
        <v>8</v>
      </c>
      <c r="F248" s="46" t="str">
        <f>IF(Mängud!E175="","",IF(D248=Mängud!B175,Mängud!C175,Mängud!B175))</f>
        <v>Kai Thornbech</v>
      </c>
      <c r="G248" s="46" t="str">
        <f>IF(Mängud!F175="","",Mängud!F175)</f>
        <v>3:1</v>
      </c>
      <c r="H248" s="49"/>
    </row>
    <row r="249" spans="1:8" ht="15">
      <c r="A249" s="46">
        <v>275</v>
      </c>
      <c r="B249" s="46"/>
      <c r="C249" s="46">
        <f>IF(D249="","",VLOOKUP(D249,Paigutus!$D$4:$H$67,3,FALSE))</f>
        <v>41</v>
      </c>
      <c r="D249" s="46" t="str">
        <f>IF(Mängud!E176="","",Mängud!E176)</f>
        <v>Urmas Vender</v>
      </c>
      <c r="E249" s="46">
        <f>IF(F249="","",VLOOKUP(F249,Paigutus!$D$4:$H$67,3,FALSE))</f>
        <v>45</v>
      </c>
      <c r="F249" s="46" t="str">
        <f>IF(Mängud!E176="","",IF(D249=Mängud!B176,Mängud!C176,Mängud!B176))</f>
        <v>Larissa Lill</v>
      </c>
      <c r="G249" s="46" t="str">
        <f>IF(Mängud!F176="","",Mängud!F176)</f>
        <v>3:0</v>
      </c>
      <c r="H249" s="49"/>
    </row>
    <row r="250" spans="1:8" ht="15">
      <c r="A250" s="46">
        <v>276</v>
      </c>
      <c r="B250" s="46"/>
      <c r="C250" s="46">
        <f>IF(D250="","",VLOOKUP(D250,Paigutus!$D$4:$H$67,3,FALSE))</f>
        <v>46</v>
      </c>
      <c r="D250" s="46" t="str">
        <f>IF(Mängud!E177="","",Mängud!E177)</f>
        <v>Taivo Koitla</v>
      </c>
      <c r="E250" s="46">
        <f>IF(F250="","",VLOOKUP(F250,Paigutus!$D$4:$H$67,3,FALSE))</f>
        <v>47</v>
      </c>
      <c r="F250" s="46" t="str">
        <f>IF(Mängud!E177="","",IF(D250=Mängud!B177,Mängud!C177,Mängud!B177))</f>
        <v>Jako Lill</v>
      </c>
      <c r="G250" s="46" t="str">
        <f>IF(Mängud!F177="","",Mängud!F177)</f>
        <v>3:0</v>
      </c>
      <c r="H250" s="49"/>
    </row>
    <row r="251" spans="1:8" ht="15">
      <c r="A251" s="46">
        <v>277</v>
      </c>
      <c r="B251" s="46"/>
      <c r="C251" s="46">
        <f>IF(D251="","",VLOOKUP(D251,Paigutus!$D$4:$H$67,3,FALSE))</f>
        <v>44</v>
      </c>
      <c r="D251" s="46" t="str">
        <f>IF(Mängud!E178="","",Mängud!E178)</f>
        <v>Jaanika Torokvei</v>
      </c>
      <c r="E251" s="46">
        <f>IF(F251="","",VLOOKUP(F251,Paigutus!$D$4:$H$67,3,FALSE))</f>
        <v>35</v>
      </c>
      <c r="F251" s="46" t="str">
        <f>IF(Mängud!E178="","",IF(D251=Mängud!B178,Mängud!C178,Mängud!B178))</f>
        <v>Aili Kuldkepp</v>
      </c>
      <c r="G251" s="46" t="str">
        <f>IF(Mängud!F178="","",Mängud!F178)</f>
        <v>3:2</v>
      </c>
      <c r="H251" s="49"/>
    </row>
    <row r="252" spans="1:8" ht="15">
      <c r="A252" s="46">
        <v>278</v>
      </c>
      <c r="B252" s="46"/>
      <c r="C252" s="46">
        <f>IF(D252="","",VLOOKUP(D252,Paigutus!$D$4:$H$67,3,FALSE))</f>
        <v>43</v>
      </c>
      <c r="D252" s="46" t="str">
        <f>IF(Mängud!E179="","",Mängud!E179)</f>
        <v>Anneli Mälksoo</v>
      </c>
      <c r="E252" s="46">
        <f>IF(F252="","",VLOOKUP(F252,Paigutus!$D$4:$H$67,3,FALSE))</f>
        <v>42</v>
      </c>
      <c r="F252" s="46" t="str">
        <f>IF(Mängud!E179="","",IF(D252=Mängud!B179,Mängud!C179,Mängud!B179))</f>
        <v>Neverly Lukas</v>
      </c>
      <c r="G252" s="46" t="str">
        <f>IF(Mängud!F179="","",Mängud!F179)</f>
        <v>3:2</v>
      </c>
      <c r="H252" s="49"/>
    </row>
    <row r="253" spans="1:8" ht="15">
      <c r="A253" s="46">
        <v>279</v>
      </c>
      <c r="B253" s="46"/>
      <c r="C253" s="46">
        <f>IF(D253="","",VLOOKUP(D253,Paigutus!$D$4:$H$67,3,FALSE))</f>
        <v>36</v>
      </c>
      <c r="D253" s="46" t="str">
        <f>IF(Mängud!E180="","",Mängud!E180)</f>
        <v>Raivo Roots</v>
      </c>
      <c r="E253" s="46">
        <f>IF(F253="","",VLOOKUP(F253,Paigutus!$D$4:$H$67,3,FALSE))</f>
        <v>40</v>
      </c>
      <c r="F253" s="46" t="str">
        <f>IF(Mängud!E180="","",IF(D253=Mängud!B180,Mängud!C180,Mängud!B180))</f>
        <v>Anatoli Zapunov</v>
      </c>
      <c r="G253" s="46" t="str">
        <f>IF(Mängud!F180="","",Mängud!F180)</f>
        <v>3:1</v>
      </c>
      <c r="H253" s="49"/>
    </row>
    <row r="254" spans="1:8" ht="15">
      <c r="A254" s="46">
        <v>280</v>
      </c>
      <c r="B254" s="46"/>
      <c r="C254" s="46">
        <f>IF(D254="","",VLOOKUP(D254,Paigutus!$D$4:$H$67,3,FALSE))</f>
        <v>38</v>
      </c>
      <c r="D254" s="46" t="str">
        <f>IF(Mängud!E181="","",Mängud!E181)</f>
        <v>Heiki Hansar</v>
      </c>
      <c r="E254" s="46">
        <f>IF(F254="","",VLOOKUP(F254,Paigutus!$D$4:$H$67,3,FALSE))</f>
        <v>39</v>
      </c>
      <c r="F254" s="46" t="str">
        <f>IF(Mängud!E181="","",IF(D254=Mängud!B181,Mängud!C181,Mängud!B181))</f>
        <v>Vahur Männa</v>
      </c>
      <c r="G254" s="46" t="str">
        <f>IF(Mängud!F181="","",Mängud!F181)</f>
        <v>3:2</v>
      </c>
      <c r="H254" s="49"/>
    </row>
    <row r="255" spans="1:8" ht="15">
      <c r="A255" s="46">
        <v>281</v>
      </c>
      <c r="B255" s="46"/>
      <c r="C255" s="46">
        <f>IF(D255="","",VLOOKUP(D255,Paigutus!$D$4:$H$67,3,FALSE))</f>
        <v>48</v>
      </c>
      <c r="D255" s="46" t="str">
        <f>IF(Mängud!E182="","",Mängud!E182)</f>
        <v>Allar Oviir</v>
      </c>
      <c r="E255" s="46">
        <f>IF(F255="","",VLOOKUP(F255,Paigutus!$D$4:$H$67,3,FALSE))</f>
        <v>37</v>
      </c>
      <c r="F255" s="46" t="str">
        <f>IF(Mängud!E182="","",IF(D255=Mängud!B182,Mängud!C182,Mängud!B182))</f>
        <v>Ivar Kiik</v>
      </c>
      <c r="G255" s="46" t="str">
        <f>IF(Mängud!F182="","",Mängud!F182)</f>
        <v>3:1</v>
      </c>
      <c r="H255" s="49"/>
    </row>
    <row r="256" spans="1:8" ht="15">
      <c r="A256" s="46">
        <v>282</v>
      </c>
      <c r="B256" s="46"/>
      <c r="C256" s="46">
        <f>IF(D256="","",VLOOKUP(D256,Paigutus!$D$4:$H$67,3,FALSE))</f>
        <v>30</v>
      </c>
      <c r="D256" s="46" t="str">
        <f>IF(Mängud!E183="","",Mängud!E183)</f>
        <v>Arvi Merigan</v>
      </c>
      <c r="E256" s="46">
        <f>IF(F256="","",VLOOKUP(F256,Paigutus!$D$4:$H$67,3,FALSE))</f>
        <v>34</v>
      </c>
      <c r="F256" s="46" t="str">
        <f>IF(Mängud!E183="","",IF(D256=Mängud!B183,Mängud!C183,Mängud!B183))</f>
        <v>Mati Türk</v>
      </c>
      <c r="G256" s="46" t="str">
        <f>IF(Mängud!F183="","",Mängud!F183)</f>
        <v>3:1</v>
      </c>
      <c r="H256" s="49"/>
    </row>
    <row r="257" spans="1:8" ht="15">
      <c r="A257" s="46">
        <v>283</v>
      </c>
      <c r="B257" s="46"/>
      <c r="C257" s="46">
        <f>IF(D257="","",VLOOKUP(D257,Paigutus!$D$4:$H$67,3,FALSE))</f>
        <v>32</v>
      </c>
      <c r="D257" s="46" t="str">
        <f>IF(Mängud!E184="","",Mängud!E184)</f>
        <v>Kert Talumets</v>
      </c>
      <c r="E257" s="46">
        <f>IF(F257="","",VLOOKUP(F257,Paigutus!$D$4:$H$67,3,FALSE))</f>
        <v>31</v>
      </c>
      <c r="F257" s="46" t="str">
        <f>IF(Mängud!E184="","",IF(D257=Mängud!B184,Mängud!C184,Mängud!B184))</f>
        <v>Reet Kullerkupp</v>
      </c>
      <c r="G257" s="46" t="str">
        <f>IF(Mängud!F184="","",Mängud!F184)</f>
        <v>3:1</v>
      </c>
      <c r="H257" s="49"/>
    </row>
    <row r="258" spans="1:8" ht="15">
      <c r="A258" s="46">
        <v>284</v>
      </c>
      <c r="B258" s="46"/>
      <c r="C258" s="46">
        <f>IF(D258="","",VLOOKUP(D258,Paigutus!$D$4:$H$67,3,FALSE))</f>
        <v>20</v>
      </c>
      <c r="D258" s="46" t="str">
        <f>IF(Mängud!E185="","",Mängud!E185)</f>
        <v>Marika Kotka</v>
      </c>
      <c r="E258" s="46">
        <f>IF(F258="","",VLOOKUP(F258,Paigutus!$D$4:$H$67,3,FALSE))</f>
        <v>33</v>
      </c>
      <c r="F258" s="46" t="str">
        <f>IF(Mängud!E185="","",IF(D258=Mängud!B185,Mängud!C185,Mängud!B185))</f>
        <v>Tõnu Hansar</v>
      </c>
      <c r="G258" s="46" t="str">
        <f>IF(Mängud!F185="","",Mängud!F185)</f>
        <v>3:1</v>
      </c>
      <c r="H258" s="49"/>
    </row>
    <row r="259" spans="1:8" ht="15">
      <c r="A259" s="46">
        <v>285</v>
      </c>
      <c r="B259" s="46"/>
      <c r="C259" s="46">
        <f>IF(D259="","",VLOOKUP(D259,Paigutus!$D$4:$H$67,3,FALSE))</f>
        <v>23</v>
      </c>
      <c r="D259" s="46" t="str">
        <f>IF(Mängud!E186="","",Mängud!E186)</f>
        <v>Taimo Jullinen</v>
      </c>
      <c r="E259" s="46">
        <f>IF(F259="","",VLOOKUP(F259,Paigutus!$D$4:$H$67,3,FALSE))</f>
        <v>22</v>
      </c>
      <c r="F259" s="46" t="str">
        <f>IF(Mängud!E186="","",IF(D259=Mängud!B186,Mängud!C186,Mängud!B186))</f>
        <v>Kalju Nasir</v>
      </c>
      <c r="G259" s="46" t="str">
        <f>IF(Mängud!F186="","",Mängud!F186)</f>
        <v>3:1</v>
      </c>
      <c r="H259" s="49"/>
    </row>
    <row r="260" spans="1:8" ht="15">
      <c r="A260" s="46">
        <v>286</v>
      </c>
      <c r="B260" s="46"/>
      <c r="C260" s="46">
        <f>IF(D260="","",VLOOKUP(D260,Paigutus!$D$4:$H$67,3,FALSE))</f>
        <v>25</v>
      </c>
      <c r="D260" s="46" t="str">
        <f>IF(Mängud!E187="","",Mängud!E187)</f>
        <v>Reti Juus</v>
      </c>
      <c r="E260" s="46">
        <f>IF(F260="","",VLOOKUP(F260,Paigutus!$D$4:$H$67,3,FALSE))</f>
        <v>28</v>
      </c>
      <c r="F260" s="46" t="str">
        <f>IF(Mängud!E187="","",IF(D260=Mängud!B187,Mängud!C187,Mängud!B187))</f>
        <v>Kristi Ernits</v>
      </c>
      <c r="G260" s="46" t="str">
        <f>IF(Mängud!F187="","",Mängud!F187)</f>
        <v>3:0</v>
      </c>
      <c r="H260" s="49"/>
    </row>
    <row r="261" spans="1:8" ht="15">
      <c r="A261" s="46">
        <v>287</v>
      </c>
      <c r="B261" s="46"/>
      <c r="C261" s="46">
        <f>IF(D261="","",VLOOKUP(D261,Paigutus!$D$4:$H$67,3,FALSE))</f>
        <v>4</v>
      </c>
      <c r="D261" s="46" t="str">
        <f>IF(Mängud!E188="","",Mängud!E188)</f>
        <v>Allan Salla</v>
      </c>
      <c r="E261" s="46">
        <f>IF(F261="","",VLOOKUP(F261,Paigutus!$D$4:$H$67,3,FALSE))</f>
        <v>6</v>
      </c>
      <c r="F261" s="46" t="str">
        <f>IF(Mängud!E188="","",IF(D261=Mängud!B188,Mängud!C188,Mängud!B188))</f>
        <v>Tristan Pugi</v>
      </c>
      <c r="G261" s="46" t="str">
        <f>IF(Mängud!F188="","",Mängud!F188)</f>
        <v>3:0</v>
      </c>
      <c r="H261" s="49"/>
    </row>
    <row r="262" spans="1:8" ht="15">
      <c r="A262" s="46">
        <v>288</v>
      </c>
      <c r="B262" s="46"/>
      <c r="C262" s="46">
        <f>IF(D262="","",VLOOKUP(D262,Paigutus!$D$4:$H$67,3,FALSE))</f>
        <v>10</v>
      </c>
      <c r="D262" s="46" t="str">
        <f>IF(Mängud!E189="","",Mängud!E189)</f>
        <v>Heino Kruusement</v>
      </c>
      <c r="E262" s="46">
        <f>IF(F262="","",VLOOKUP(F262,Paigutus!$D$4:$H$67,3,FALSE))</f>
        <v>11</v>
      </c>
      <c r="F262" s="46" t="str">
        <f>IF(Mängud!E189="","",IF(D262=Mängud!B189,Mängud!C189,Mängud!B189))</f>
        <v>Katrin-riina Hanson</v>
      </c>
      <c r="G262" s="46" t="str">
        <f>IF(Mängud!F189="","",Mängud!F189)</f>
        <v>3:1</v>
      </c>
      <c r="H262" s="49"/>
    </row>
    <row r="263" spans="1:8" ht="15">
      <c r="A263" s="46">
        <v>289</v>
      </c>
      <c r="B263" s="46"/>
      <c r="C263" s="46">
        <f>IF(D263="","",VLOOKUP(D263,Paigutus!$D$4:$H$67,3,FALSE))</f>
        <v>17</v>
      </c>
      <c r="D263" s="46" t="str">
        <f>IF(Mängud!E190="","",Mängud!E190)</f>
        <v>Vladimir Šastin</v>
      </c>
      <c r="E263" s="46">
        <f>IF(F263="","",VLOOKUP(F263,Paigutus!$D$4:$H$67,3,FALSE))</f>
        <v>27</v>
      </c>
      <c r="F263" s="46" t="str">
        <f>IF(Mängud!E190="","",IF(D263=Mängud!B190,Mängud!C190,Mängud!B190))</f>
        <v>Marko Perendi</v>
      </c>
      <c r="G263" s="46" t="str">
        <f>IF(Mängud!F190="","",Mängud!F190)</f>
        <v>3:0</v>
      </c>
      <c r="H263" s="49"/>
    </row>
    <row r="264" spans="1:8" ht="15">
      <c r="A264" s="46">
        <v>290</v>
      </c>
      <c r="B264" s="46"/>
      <c r="C264" s="46">
        <f>IF(D264="","",VLOOKUP(D264,Paigutus!$D$4:$H$67,3,FALSE))</f>
        <v>29</v>
      </c>
      <c r="D264" s="46" t="str">
        <f>IF(Mängud!E191="","",Mängud!E191)</f>
        <v>Alex Rahuoja</v>
      </c>
      <c r="E264" s="46">
        <f>IF(F264="","",VLOOKUP(F264,Paigutus!$D$4:$H$67,3,FALSE))</f>
        <v>24</v>
      </c>
      <c r="F264" s="46" t="str">
        <f>IF(Mängud!E191="","",IF(D264=Mängud!B191,Mängud!C191,Mängud!B191))</f>
        <v>Raigo Rommot</v>
      </c>
      <c r="G264" s="46" t="str">
        <f>IF(Mängud!F191="","",Mängud!F191)</f>
        <v>3:0</v>
      </c>
      <c r="H264" s="49"/>
    </row>
    <row r="265" spans="1:8" ht="15">
      <c r="A265" s="46">
        <v>291</v>
      </c>
      <c r="B265" s="46"/>
      <c r="C265" s="46">
        <f>IF(D265="","",VLOOKUP(D265,Paigutus!$D$4:$H$67,3,FALSE))</f>
        <v>9</v>
      </c>
      <c r="D265" s="46" t="str">
        <f>IF(Mängud!E192="","",Mängud!E192)</f>
        <v>Vladyslav Rybachok</v>
      </c>
      <c r="E265" s="46">
        <f>IF(F265="","",VLOOKUP(F265,Paigutus!$D$4:$H$67,3,FALSE))</f>
        <v>19</v>
      </c>
      <c r="F265" s="46" t="str">
        <f>IF(Mängud!E192="","",IF(D265=Mängud!B192,Mängud!C192,Mängud!B192))</f>
        <v>Almar Rahuoja</v>
      </c>
      <c r="G265" s="46" t="str">
        <f>IF(Mängud!F192="","",Mängud!F192)</f>
        <v>3:1</v>
      </c>
      <c r="H265" s="49"/>
    </row>
    <row r="266" spans="1:8" ht="15">
      <c r="A266" s="46">
        <v>292</v>
      </c>
      <c r="B266" s="46"/>
      <c r="C266" s="46">
        <f>IF(D266="","",VLOOKUP(D266,Paigutus!$D$4:$H$67,3,FALSE))</f>
        <v>21</v>
      </c>
      <c r="D266" s="46" t="str">
        <f>IF(Mängud!E193="","",Mängud!E193)</f>
        <v>Andres Puusep</v>
      </c>
      <c r="E266" s="46">
        <f>IF(F266="","",VLOOKUP(F266,Paigutus!$D$4:$H$67,3,FALSE))</f>
        <v>16</v>
      </c>
      <c r="F266" s="46" t="str">
        <f>IF(Mängud!E193="","",IF(D266=Mängud!B193,Mängud!C193,Mängud!B193))</f>
        <v>Toomas Talumets</v>
      </c>
      <c r="G266" s="46" t="str">
        <f>IF(Mängud!F193="","",Mängud!F193)</f>
        <v>3:0</v>
      </c>
      <c r="H266" s="49"/>
    </row>
    <row r="267" spans="1:8" ht="15">
      <c r="A267" s="46">
        <v>293</v>
      </c>
      <c r="B267" s="46"/>
      <c r="C267" s="46">
        <f>IF(D267="","",VLOOKUP(D267,Paigutus!$D$4:$H$67,3,FALSE))</f>
        <v>15</v>
      </c>
      <c r="D267" s="46" t="str">
        <f>IF(Mängud!E194="","",Mängud!E194)</f>
        <v>Amanda Hallik</v>
      </c>
      <c r="E267" s="46">
        <f>IF(F267="","",VLOOKUP(F267,Paigutus!$D$4:$H$67,3,FALSE))</f>
        <v>12</v>
      </c>
      <c r="F267" s="46" t="str">
        <f>IF(Mängud!E194="","",IF(D267=Mängud!B194,Mängud!C194,Mängud!B194))</f>
        <v>Imre Korsen</v>
      </c>
      <c r="G267" s="46" t="str">
        <f>IF(Mängud!F194="","",Mängud!F194)</f>
        <v>3:0</v>
      </c>
      <c r="H267" s="49"/>
    </row>
    <row r="268" spans="1:8" ht="15">
      <c r="A268" s="46">
        <v>294</v>
      </c>
      <c r="B268" s="46"/>
      <c r="C268" s="46">
        <f>IF(D268="","",VLOOKUP(D268,Paigutus!$D$4:$H$67,3,FALSE))</f>
        <v>18</v>
      </c>
      <c r="D268" s="46" t="str">
        <f>IF(Mängud!E195="","",Mängud!E195)</f>
        <v>Kalju Kalda</v>
      </c>
      <c r="E268" s="46">
        <f>IF(F268="","",VLOOKUP(F268,Paigutus!$D$4:$H$67,3,FALSE))</f>
        <v>14</v>
      </c>
      <c r="F268" s="46" t="str">
        <f>IF(Mängud!E195="","",IF(D268=Mängud!B195,Mängud!C195,Mängud!B195))</f>
        <v>Andrus Mäletjärv</v>
      </c>
      <c r="G268" s="46" t="str">
        <f>IF(Mängud!F195="","",Mängud!F195)</f>
        <v>3:1</v>
      </c>
      <c r="H268" s="49"/>
    </row>
    <row r="269" spans="1:8" ht="15">
      <c r="A269" s="46">
        <v>295</v>
      </c>
      <c r="B269" s="46"/>
      <c r="C269" s="46">
        <f>IF(D269="","",VLOOKUP(D269,Paigutus!$D$4:$H$67,3,FALSE))</f>
        <v>7</v>
      </c>
      <c r="D269" s="46" t="str">
        <f>IF(Mängud!E196="","",Mängud!E196)</f>
        <v>Urmas Sinisalu</v>
      </c>
      <c r="E269" s="46">
        <f>IF(F269="","",VLOOKUP(F269,Paigutus!$D$4:$H$67,3,FALSE))</f>
        <v>26</v>
      </c>
      <c r="F269" s="46" t="str">
        <f>IF(Mängud!E196="","",IF(D269=Mängud!B196,Mängud!C196,Mängud!B196))</f>
        <v>Riho Strazev</v>
      </c>
      <c r="G269" s="46" t="str">
        <f>IF(Mängud!F196="","",Mängud!F196)</f>
        <v>3:0</v>
      </c>
      <c r="H269" s="49"/>
    </row>
    <row r="270" spans="1:8" ht="15">
      <c r="A270" s="46">
        <v>296</v>
      </c>
      <c r="B270" s="46"/>
      <c r="C270" s="46">
        <f>IF(D270="","",VLOOKUP(D270,Paigutus!$D$4:$H$67,3,FALSE))</f>
        <v>13</v>
      </c>
      <c r="D270" s="46" t="str">
        <f>IF(Mängud!E197="","",Mängud!E197)</f>
        <v>Veiko Ristissaar</v>
      </c>
      <c r="E270" s="46">
        <f>IF(F270="","",VLOOKUP(F270,Paigutus!$D$4:$H$67,3,FALSE))</f>
        <v>8</v>
      </c>
      <c r="F270" s="46" t="str">
        <f>IF(Mängud!E197="","",IF(D270=Mängud!B197,Mängud!C197,Mängud!B197))</f>
        <v>Kai Thornbech</v>
      </c>
      <c r="G270" s="46" t="str">
        <f>IF(Mängud!F197="","",Mängud!F197)</f>
        <v>3:1</v>
      </c>
      <c r="H270" s="49"/>
    </row>
    <row r="271" spans="1:8" ht="15">
      <c r="A271" s="46">
        <v>297</v>
      </c>
      <c r="B271" s="46"/>
      <c r="C271" s="46">
        <f>IF(D271="","",VLOOKUP(D271,Paigutus!$D$4:$H$67,3,FALSE))</f>
        <v>2</v>
      </c>
      <c r="D271" s="46" t="str">
        <f>IF(Mängud!E198="","",Mängud!E198)</f>
        <v>Frank tomas Türi</v>
      </c>
      <c r="E271" s="46">
        <f>IF(F271="","",VLOOKUP(F271,Paigutus!$D$4:$H$67,3,FALSE))</f>
        <v>1</v>
      </c>
      <c r="F271" s="46" t="str">
        <f>IF(Mängud!E198="","",IF(D271=Mängud!B198,Mängud!C198,Mängud!B198))</f>
        <v>Antti Luigemaa</v>
      </c>
      <c r="G271" s="46" t="str">
        <f>IF(Mängud!F198="","",Mängud!F198)</f>
        <v>3:2</v>
      </c>
      <c r="H271" s="49"/>
    </row>
    <row r="272" spans="1:8" ht="15">
      <c r="A272" s="46">
        <v>298</v>
      </c>
      <c r="B272" s="46"/>
      <c r="C272" s="46">
        <f>IF(D272="","",VLOOKUP(D272,Paigutus!$D$4:$H$67,3,FALSE))</f>
        <v>45</v>
      </c>
      <c r="D272" s="46" t="str">
        <f>IF(Mängud!E199="","",Mängud!E199)</f>
        <v>Larissa Lill</v>
      </c>
      <c r="E272" s="46">
        <f>IF(F272="","",VLOOKUP(F272,Paigutus!$D$4:$H$67,3,FALSE))</f>
        <v>47</v>
      </c>
      <c r="F272" s="46" t="str">
        <f>IF(Mängud!E199="","",IF(D272=Mängud!B199,Mängud!C199,Mängud!B199))</f>
        <v>Jako Lill</v>
      </c>
      <c r="G272" s="46" t="str">
        <f>IF(Mängud!F199="","",Mängud!F199)</f>
        <v>3:2</v>
      </c>
      <c r="H272" s="49"/>
    </row>
    <row r="273" spans="1:8" ht="15">
      <c r="A273" s="46">
        <v>299</v>
      </c>
      <c r="B273" s="46"/>
      <c r="C273" s="46">
        <f>IF(D273="","",VLOOKUP(D273,Paigutus!$D$4:$H$67,3,FALSE))</f>
        <v>41</v>
      </c>
      <c r="D273" s="46" t="str">
        <f>IF(Mängud!E200="","",Mängud!E200)</f>
        <v>Urmas Vender</v>
      </c>
      <c r="E273" s="46">
        <f>IF(F273="","",VLOOKUP(F273,Paigutus!$D$4:$H$67,3,FALSE))</f>
        <v>46</v>
      </c>
      <c r="F273" s="46" t="str">
        <f>IF(Mängud!E200="","",IF(D273=Mängud!B200,Mängud!C200,Mängud!B200))</f>
        <v>Taivo Koitla</v>
      </c>
      <c r="G273" s="46" t="str">
        <f>IF(Mängud!F200="","",Mängud!F200)</f>
        <v>3:0</v>
      </c>
      <c r="H273" s="49"/>
    </row>
    <row r="274" spans="1:8" ht="15">
      <c r="A274" s="46">
        <v>300</v>
      </c>
      <c r="B274" s="46"/>
      <c r="C274" s="46">
        <f>IF(D274="","",VLOOKUP(D274,Paigutus!$D$4:$H$67,3,FALSE))</f>
        <v>42</v>
      </c>
      <c r="D274" s="46" t="str">
        <f>IF(Mängud!E201="","",Mängud!E201)</f>
        <v>Neverly Lukas</v>
      </c>
      <c r="E274" s="46">
        <f>IF(F274="","",VLOOKUP(F274,Paigutus!$D$4:$H$67,3,FALSE))</f>
        <v>35</v>
      </c>
      <c r="F274" s="46" t="str">
        <f>IF(Mängud!E201="","",IF(D274=Mängud!B201,Mängud!C201,Mängud!B201))</f>
        <v>Aili Kuldkepp</v>
      </c>
      <c r="G274" s="46" t="str">
        <f>IF(Mängud!F201="","",Mängud!F201)</f>
        <v>3:1</v>
      </c>
      <c r="H274" s="49"/>
    </row>
    <row r="275" spans="1:8" ht="15">
      <c r="A275" s="46">
        <v>301</v>
      </c>
      <c r="B275" s="46"/>
      <c r="C275" s="46">
        <f>IF(D275="","",VLOOKUP(D275,Paigutus!$D$4:$H$67,3,FALSE))</f>
        <v>44</v>
      </c>
      <c r="D275" s="46" t="str">
        <f>IF(Mängud!E202="","",Mängud!E202)</f>
        <v>Jaanika Torokvei</v>
      </c>
      <c r="E275" s="46">
        <f>IF(F275="","",VLOOKUP(F275,Paigutus!$D$4:$H$67,3,FALSE))</f>
        <v>43</v>
      </c>
      <c r="F275" s="46" t="str">
        <f>IF(Mängud!E202="","",IF(D275=Mängud!B202,Mängud!C202,Mängud!B202))</f>
        <v>Anneli Mälksoo</v>
      </c>
      <c r="G275" s="46" t="str">
        <f>IF(Mängud!F202="","",Mängud!F202)</f>
        <v>3:0</v>
      </c>
      <c r="H275" s="49"/>
    </row>
    <row r="276" spans="1:8" ht="15">
      <c r="A276" s="46">
        <v>302</v>
      </c>
      <c r="B276" s="46"/>
      <c r="C276" s="46">
        <f>IF(D276="","",VLOOKUP(D276,Paigutus!$D$4:$H$67,3,FALSE))</f>
        <v>4</v>
      </c>
      <c r="D276" s="46" t="str">
        <f>IF(Mängud!E203="","",Mängud!E203)</f>
        <v>Allan Salla</v>
      </c>
      <c r="E276" s="46">
        <f>IF(F276="","",VLOOKUP(F276,Paigutus!$D$4:$H$67,3,FALSE))</f>
        <v>5</v>
      </c>
      <c r="F276" s="46" t="str">
        <f>IF(Mängud!E203="","",IF(D276=Mängud!B203,Mängud!C203,Mängud!B203))</f>
        <v>Pille Veesaar</v>
      </c>
      <c r="G276" s="46" t="str">
        <f>IF(Mängud!F203="","",Mängud!F203)</f>
        <v>3:0</v>
      </c>
      <c r="H276" s="49"/>
    </row>
    <row r="277" spans="1:8" ht="15">
      <c r="A277" s="46">
        <v>303</v>
      </c>
      <c r="B277" s="46"/>
      <c r="C277" s="46">
        <f>IF(D277="","",VLOOKUP(D277,Paigutus!$D$4:$H$67,3,FALSE))</f>
        <v>3</v>
      </c>
      <c r="D277" s="46" t="str">
        <f>IF(Mängud!E204="","",Mängud!E204)</f>
        <v>Urmas King</v>
      </c>
      <c r="E277" s="46">
        <f>IF(F277="","",VLOOKUP(F277,Paigutus!$D$4:$H$67,3,FALSE))</f>
        <v>10</v>
      </c>
      <c r="F277" s="46" t="str">
        <f>IF(Mängud!E204="","",IF(D277=Mängud!B204,Mängud!C204,Mängud!B204))</f>
        <v>Heino Kruusement</v>
      </c>
      <c r="G277" s="46" t="str">
        <f>IF(Mängud!F204="","",Mängud!F204)</f>
        <v>3:0</v>
      </c>
      <c r="H277" s="49"/>
    </row>
    <row r="278" spans="1:7" ht="15">
      <c r="A278" s="46">
        <v>304</v>
      </c>
      <c r="C278" s="46">
        <f>IF(D278="","",VLOOKUP(D278,Paigutus!$D$4:$H$67,3,FALSE))</f>
        <v>39</v>
      </c>
      <c r="D278" s="46" t="str">
        <f>IF(Mängud!E205="","",Mängud!E205)</f>
        <v>Vahur Männa</v>
      </c>
      <c r="E278" s="46">
        <f>IF(F278="","",VLOOKUP(F278,Paigutus!$D$4:$H$67,3,FALSE))</f>
        <v>40</v>
      </c>
      <c r="F278" s="46" t="str">
        <f>IF(Mängud!E205="","",IF(D278=Mängud!B205,Mängud!C205,Mängud!B205))</f>
        <v>Anatoli Zapunov</v>
      </c>
      <c r="G278" s="46" t="str">
        <f>IF(Mängud!F205="","",Mängud!F205)</f>
        <v>3:2</v>
      </c>
    </row>
    <row r="279" spans="1:7" ht="15">
      <c r="A279" s="46">
        <v>305</v>
      </c>
      <c r="C279" s="46">
        <f>IF(D279="","",VLOOKUP(D279,Paigutus!$D$4:$H$67,3,FALSE))</f>
        <v>38</v>
      </c>
      <c r="D279" s="46" t="str">
        <f>IF(Mängud!E206="","",Mängud!E206)</f>
        <v>Heiki Hansar</v>
      </c>
      <c r="E279" s="46">
        <f>IF(F279="","",VLOOKUP(F279,Paigutus!$D$4:$H$67,3,FALSE))</f>
        <v>36</v>
      </c>
      <c r="F279" s="46" t="str">
        <f>IF(Mängud!E206="","",IF(D279=Mängud!B206,Mängud!C206,Mängud!B206))</f>
        <v>Raivo Roots</v>
      </c>
      <c r="G279" s="46" t="str">
        <f>IF(Mängud!F206="","",Mängud!F206)</f>
        <v>3:0</v>
      </c>
    </row>
    <row r="280" spans="1:7" ht="15">
      <c r="A280" s="46">
        <v>306</v>
      </c>
      <c r="C280" s="46">
        <f>IF(D280="","",VLOOKUP(D280,Paigutus!$D$4:$H$67,3,FALSE))</f>
        <v>34</v>
      </c>
      <c r="D280" s="46" t="str">
        <f>IF(Mängud!E207="","",Mängud!E207)</f>
        <v>Mati Türk</v>
      </c>
      <c r="E280" s="46">
        <f>IF(F280="","",VLOOKUP(F280,Paigutus!$D$4:$H$67,3,FALSE))</f>
        <v>37</v>
      </c>
      <c r="F280" s="46" t="str">
        <f>IF(Mängud!E207="","",IF(D280=Mängud!B207,Mängud!C207,Mängud!B207))</f>
        <v>Ivar Kiik</v>
      </c>
      <c r="G280" s="46" t="str">
        <f>IF(Mängud!F207="","",Mängud!F207)</f>
        <v>3:0</v>
      </c>
    </row>
    <row r="281" spans="1:7" ht="15">
      <c r="A281" s="46">
        <v>307</v>
      </c>
      <c r="C281" s="46">
        <f>IF(D281="","",VLOOKUP(D281,Paigutus!$D$4:$H$67,3,FALSE))</f>
        <v>30</v>
      </c>
      <c r="D281" s="46" t="str">
        <f>IF(Mängud!E208="","",Mängud!E208)</f>
        <v>Arvi Merigan</v>
      </c>
      <c r="E281" s="46">
        <f>IF(F281="","",VLOOKUP(F281,Paigutus!$D$4:$H$67,3,FALSE))</f>
        <v>48</v>
      </c>
      <c r="F281" s="46" t="str">
        <f>IF(Mängud!E208="","",IF(D281=Mängud!B208,Mängud!C208,Mängud!B208))</f>
        <v>Allar Oviir</v>
      </c>
      <c r="G281" s="46" t="str">
        <f>IF(Mängud!F208="","",Mängud!F208)</f>
        <v>3:1</v>
      </c>
    </row>
    <row r="282" spans="1:7" ht="15">
      <c r="A282" s="46">
        <v>308</v>
      </c>
      <c r="C282" s="46">
        <f>IF(D282="","",VLOOKUP(D282,Paigutus!$D$4:$H$67,3,FALSE))</f>
        <v>31</v>
      </c>
      <c r="D282" s="46" t="str">
        <f>IF(Mängud!E209="","",Mängud!E209)</f>
        <v>Reet Kullerkupp</v>
      </c>
      <c r="E282" s="46">
        <f>IF(F282="","",VLOOKUP(F282,Paigutus!$D$4:$H$67,3,FALSE))</f>
        <v>33</v>
      </c>
      <c r="F282" s="46" t="str">
        <f>IF(Mängud!E209="","",IF(D282=Mängud!B209,Mängud!C209,Mängud!B209))</f>
        <v>Tõnu Hansar</v>
      </c>
      <c r="G282" s="46" t="str">
        <f>IF(Mängud!F209="","",Mängud!F209)</f>
        <v>3:0</v>
      </c>
    </row>
    <row r="283" spans="1:7" ht="15">
      <c r="A283" s="46">
        <v>309</v>
      </c>
      <c r="C283" s="46">
        <f>IF(D283="","",VLOOKUP(D283,Paigutus!$D$4:$H$67,3,FALSE))</f>
        <v>20</v>
      </c>
      <c r="D283" s="46" t="str">
        <f>IF(Mängud!E210="","",Mängud!E210)</f>
        <v>Marika Kotka</v>
      </c>
      <c r="E283" s="46">
        <f>IF(F283="","",VLOOKUP(F283,Paigutus!$D$4:$H$67,3,FALSE))</f>
        <v>32</v>
      </c>
      <c r="F283" s="46" t="str">
        <f>IF(Mängud!E210="","",IF(D283=Mängud!B210,Mängud!C210,Mängud!B210))</f>
        <v>Kert Talumets</v>
      </c>
      <c r="G283" s="46" t="str">
        <f>IF(Mängud!F210="","",Mängud!F210)</f>
        <v>3:0</v>
      </c>
    </row>
    <row r="284" spans="1:7" ht="15">
      <c r="A284" s="46">
        <v>310</v>
      </c>
      <c r="C284" s="46">
        <f>IF(D284="","",VLOOKUP(D284,Paigutus!$D$4:$H$67,3,FALSE))</f>
        <v>22</v>
      </c>
      <c r="D284" s="46" t="str">
        <f>IF(Mängud!E211="","",Mängud!E211)</f>
        <v>Kalju Nasir</v>
      </c>
      <c r="E284" s="46">
        <f>IF(F284="","",VLOOKUP(F284,Paigutus!$D$4:$H$67,3,FALSE))</f>
        <v>28</v>
      </c>
      <c r="F284" s="46" t="str">
        <f>IF(Mängud!E211="","",IF(D284=Mängud!B211,Mängud!C211,Mängud!B211))</f>
        <v>Kristi Ernits</v>
      </c>
      <c r="G284" s="46" t="str">
        <f>IF(Mängud!F211="","",Mängud!F211)</f>
        <v>3:0</v>
      </c>
    </row>
    <row r="285" spans="1:7" ht="15">
      <c r="A285" s="46">
        <v>311</v>
      </c>
      <c r="C285" s="46">
        <f>IF(D285="","",VLOOKUP(D285,Paigutus!$D$4:$H$67,3,FALSE))</f>
        <v>23</v>
      </c>
      <c r="D285" s="46" t="str">
        <f>IF(Mängud!E212="","",Mängud!E212)</f>
        <v>Taimo Jullinen</v>
      </c>
      <c r="E285" s="46">
        <f>IF(F285="","",VLOOKUP(F285,Paigutus!$D$4:$H$67,3,FALSE))</f>
        <v>25</v>
      </c>
      <c r="F285" s="46" t="str">
        <f>IF(Mängud!E212="","",IF(D285=Mängud!B212,Mängud!C212,Mängud!B212))</f>
        <v>Reti Juus</v>
      </c>
      <c r="G285" s="46" t="str">
        <f>IF(Mängud!F212="","",Mängud!F212)</f>
        <v>3:1</v>
      </c>
    </row>
    <row r="286" spans="1:7" ht="15">
      <c r="A286" s="46">
        <v>312</v>
      </c>
      <c r="C286" s="46">
        <f>IF(D286="","",VLOOKUP(D286,Paigutus!$D$4:$H$67,3,FALSE))</f>
        <v>24</v>
      </c>
      <c r="D286" s="46" t="str">
        <f>IF(Mängud!E213="","",Mängud!E213)</f>
        <v>Raigo Rommot</v>
      </c>
      <c r="E286" s="46">
        <f>IF(F286="","",VLOOKUP(F286,Paigutus!$D$4:$H$67,3,FALSE))</f>
        <v>27</v>
      </c>
      <c r="F286" s="46" t="str">
        <f>IF(Mängud!E213="","",IF(D286=Mängud!B213,Mängud!C213,Mängud!B213))</f>
        <v>Marko Perendi</v>
      </c>
      <c r="G286" s="46" t="str">
        <f>IF(Mängud!F213="","",Mängud!F213)</f>
        <v>3:0</v>
      </c>
    </row>
    <row r="287" spans="1:7" ht="15">
      <c r="A287" s="46">
        <v>313</v>
      </c>
      <c r="C287" s="46">
        <f>IF(D287="","",VLOOKUP(D287,Paigutus!$D$4:$H$67,3,FALSE))</f>
        <v>17</v>
      </c>
      <c r="D287" s="46" t="str">
        <f>IF(Mängud!E214="","",Mängud!E214)</f>
        <v>Vladimir Šastin</v>
      </c>
      <c r="E287" s="46">
        <f>IF(F287="","",VLOOKUP(F287,Paigutus!$D$4:$H$67,3,FALSE))</f>
        <v>29</v>
      </c>
      <c r="F287" s="46" t="str">
        <f>IF(Mängud!E214="","",IF(D287=Mängud!B214,Mängud!C214,Mängud!B214))</f>
        <v>Alex Rahuoja</v>
      </c>
      <c r="G287" s="46" t="str">
        <f>IF(Mängud!F214="","",Mängud!F214)</f>
        <v>3:1</v>
      </c>
    </row>
    <row r="288" spans="1:7" ht="15">
      <c r="A288" s="46">
        <v>314</v>
      </c>
      <c r="C288" s="46">
        <f>IF(D288="","",VLOOKUP(D288,Paigutus!$D$4:$H$67,3,FALSE))</f>
        <v>16</v>
      </c>
      <c r="D288" s="46" t="str">
        <f>IF(Mängud!E215="","",Mängud!E215)</f>
        <v>Toomas Talumets</v>
      </c>
      <c r="E288" s="46">
        <f>IF(F288="","",VLOOKUP(F288,Paigutus!$D$4:$H$67,3,FALSE))</f>
        <v>19</v>
      </c>
      <c r="F288" s="46" t="str">
        <f>IF(Mängud!E215="","",IF(D288=Mängud!B215,Mängud!C215,Mängud!B215))</f>
        <v>Almar Rahuoja</v>
      </c>
      <c r="G288" s="46" t="str">
        <f>IF(Mängud!F215="","",Mängud!F215)</f>
        <v>3:0</v>
      </c>
    </row>
    <row r="289" spans="1:7" ht="15">
      <c r="A289" s="46">
        <v>315</v>
      </c>
      <c r="C289" s="46">
        <f>IF(D289="","",VLOOKUP(D289,Paigutus!$D$4:$H$67,3,FALSE))</f>
        <v>9</v>
      </c>
      <c r="D289" s="46" t="str">
        <f>IF(Mängud!E216="","",Mängud!E216)</f>
        <v>Vladyslav Rybachok</v>
      </c>
      <c r="E289" s="46">
        <f>IF(F289="","",VLOOKUP(F289,Paigutus!$D$4:$H$67,3,FALSE))</f>
        <v>21</v>
      </c>
      <c r="F289" s="46" t="str">
        <f>IF(Mängud!E216="","",IF(D289=Mängud!B216,Mängud!C216,Mängud!B216))</f>
        <v>Andres Puusep</v>
      </c>
      <c r="G289" s="46" t="str">
        <f>IF(Mängud!F216="","",Mängud!F216)</f>
        <v>3:1</v>
      </c>
    </row>
    <row r="290" spans="1:7" ht="15">
      <c r="A290" s="46">
        <v>316</v>
      </c>
      <c r="C290" s="46">
        <f>IF(D290="","",VLOOKUP(D290,Paigutus!$D$4:$H$67,3,FALSE))</f>
        <v>12</v>
      </c>
      <c r="D290" s="46" t="str">
        <f>IF(Mängud!E217="","",Mängud!E217)</f>
        <v>Imre Korsen</v>
      </c>
      <c r="E290" s="46">
        <f>IF(F290="","",VLOOKUP(F290,Paigutus!$D$4:$H$67,3,FALSE))</f>
        <v>14</v>
      </c>
      <c r="F290" s="46" t="str">
        <f>IF(Mängud!E217="","",IF(D290=Mängud!B217,Mängud!C217,Mängud!B217))</f>
        <v>Andrus Mäletjärv</v>
      </c>
      <c r="G290" s="46" t="str">
        <f>IF(Mängud!F217="","",Mängud!F217)</f>
        <v>3:2</v>
      </c>
    </row>
    <row r="291" spans="1:7" ht="15">
      <c r="A291" s="46">
        <v>317</v>
      </c>
      <c r="C291" s="46">
        <f>IF(D291="","",VLOOKUP(D291,Paigutus!$D$4:$H$67,3,FALSE))</f>
        <v>18</v>
      </c>
      <c r="D291" s="46" t="str">
        <f>IF(Mängud!E218="","",Mängud!E218)</f>
        <v>Kalju Kalda</v>
      </c>
      <c r="E291" s="46">
        <f>IF(F291="","",VLOOKUP(F291,Paigutus!$D$4:$H$67,3,FALSE))</f>
        <v>15</v>
      </c>
      <c r="F291" s="46" t="str">
        <f>IF(Mängud!E218="","",IF(D291=Mängud!B218,Mängud!C218,Mängud!B218))</f>
        <v>Amanda Hallik</v>
      </c>
      <c r="G291" s="46" t="str">
        <f>IF(Mängud!F218="","",Mängud!F218)</f>
        <v>3:0</v>
      </c>
    </row>
    <row r="292" spans="1:7" ht="15">
      <c r="A292" s="46">
        <v>318</v>
      </c>
      <c r="C292" s="46">
        <f>IF(D292="","",VLOOKUP(D292,Paigutus!$D$4:$H$67,3,FALSE))</f>
        <v>26</v>
      </c>
      <c r="D292" s="46" t="str">
        <f>IF(Mängud!E219="","",Mängud!E219)</f>
        <v>Riho Strazev</v>
      </c>
      <c r="E292" s="46">
        <f>IF(F292="","",VLOOKUP(F292,Paigutus!$D$4:$H$67,3,FALSE))</f>
        <v>8</v>
      </c>
      <c r="F292" s="46" t="str">
        <f>IF(Mängud!E219="","",IF(D292=Mängud!B219,Mängud!C219,Mängud!B219))</f>
        <v>Kai Thornbech</v>
      </c>
      <c r="G292" s="46" t="str">
        <f>IF(Mängud!F219="","",Mängud!F219)</f>
        <v>3:2</v>
      </c>
    </row>
    <row r="293" spans="1:7" ht="15">
      <c r="A293" s="46">
        <v>319</v>
      </c>
      <c r="C293" s="46">
        <f>IF(D293="","",VLOOKUP(D293,Paigutus!$D$4:$H$67,3,FALSE))</f>
        <v>7</v>
      </c>
      <c r="D293" s="46" t="str">
        <f>IF(Mängud!E220="","",Mängud!E220)</f>
        <v>Urmas Sinisalu</v>
      </c>
      <c r="E293" s="46">
        <f>IF(F293="","",VLOOKUP(F293,Paigutus!$D$4:$H$67,3,FALSE))</f>
        <v>13</v>
      </c>
      <c r="F293" s="46" t="str">
        <f>IF(Mängud!E220="","",IF(D293=Mängud!B220,Mängud!C220,Mängud!B220))</f>
        <v>Veiko Ristissaar</v>
      </c>
      <c r="G293" s="46" t="str">
        <f>IF(Mängud!F220="","",Mängud!F220)</f>
        <v>3:2</v>
      </c>
    </row>
    <row r="294" spans="1:7" ht="15">
      <c r="A294" s="46">
        <v>320</v>
      </c>
      <c r="C294" s="46">
        <f>IF(D294="","",VLOOKUP(D294,Paigutus!$D$4:$H$67,3,FALSE))</f>
        <v>11</v>
      </c>
      <c r="D294" s="46" t="str">
        <f>IF(Mängud!E221="","",Mängud!E221)</f>
        <v>Katrin-riina Hanson</v>
      </c>
      <c r="E294" s="46">
        <f>IF(F294="","",VLOOKUP(F294,Paigutus!$D$4:$H$67,3,FALSE))</f>
        <v>6</v>
      </c>
      <c r="F294" s="46" t="str">
        <f>IF(Mängud!E221="","",IF(D294=Mängud!B221,Mängud!C221,Mängud!B221))</f>
        <v>Tristan Pugi</v>
      </c>
      <c r="G294" s="46" t="str">
        <f>IF(Mängud!F221="","",Mängud!F221)</f>
        <v>3:1</v>
      </c>
    </row>
    <row r="295" spans="1:7" ht="15">
      <c r="A295" s="46">
        <v>321</v>
      </c>
      <c r="C295" s="46">
        <f>IF(D295="","",VLOOKUP(D295,Paigutus!$D$4:$H$67,3,FALSE))</f>
        <v>5</v>
      </c>
      <c r="D295" s="46" t="str">
        <f>IF(Mängud!E222="","",Mängud!E222)</f>
        <v>Pille Veesaar</v>
      </c>
      <c r="E295" s="46">
        <f>IF(F295="","",VLOOKUP(F295,Paigutus!$D$4:$H$67,3,FALSE))</f>
        <v>10</v>
      </c>
      <c r="F295" s="46" t="str">
        <f>IF(Mängud!E222="","",IF(D295=Mängud!B222,Mängud!C222,Mängud!B222))</f>
        <v>Heino Kruusement</v>
      </c>
      <c r="G295" s="46" t="str">
        <f>IF(Mängud!F222="","",Mängud!F222)</f>
        <v>w.o.</v>
      </c>
    </row>
    <row r="296" spans="1:7" ht="15">
      <c r="A296" s="46">
        <v>322</v>
      </c>
      <c r="C296" s="46">
        <f>IF(D296="","",VLOOKUP(D296,Paigutus!$D$4:$H$67,3,FALSE))</f>
        <v>4</v>
      </c>
      <c r="D296" s="46" t="str">
        <f>IF(Mängud!E223="","",Mängud!E223)</f>
        <v>Allan Salla</v>
      </c>
      <c r="E296" s="46">
        <f>IF(F296="","",VLOOKUP(F296,Paigutus!$D$4:$H$67,3,FALSE))</f>
        <v>3</v>
      </c>
      <c r="F296" s="46" t="str">
        <f>IF(Mängud!E223="","",IF(D296=Mängud!B223,Mängud!C223,Mängud!B223))</f>
        <v>Urmas King</v>
      </c>
      <c r="G296" s="46" t="str">
        <f>IF(Mängud!F223="","",Mängud!F223)</f>
        <v>3:1</v>
      </c>
    </row>
    <row r="297" spans="1:7" ht="15">
      <c r="A297" s="46"/>
      <c r="C297" s="46"/>
      <c r="D297" s="46"/>
      <c r="E297" s="46"/>
      <c r="F297" s="46"/>
      <c r="G297" s="46"/>
    </row>
    <row r="298" ht="15">
      <c r="A298" s="46"/>
    </row>
    <row r="299" ht="15">
      <c r="A299" s="46"/>
    </row>
    <row r="300" ht="15">
      <c r="A300" s="46"/>
    </row>
    <row r="301" ht="15">
      <c r="A301" s="46"/>
    </row>
    <row r="302" ht="15">
      <c r="A302" s="46"/>
    </row>
    <row r="303" ht="15">
      <c r="A303" s="46"/>
    </row>
    <row r="304" ht="15">
      <c r="A304" s="46"/>
    </row>
    <row r="305" ht="15">
      <c r="A305" s="46"/>
    </row>
    <row r="306" ht="15">
      <c r="A306" s="46"/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7" right="0.7" top="0.75" bottom="0.75" header="0.5118055555555555" footer="0.5118055555555555"/>
  <pageSetup horizontalDpi="300" verticalDpi="300" orientation="portrait" paperSize="9" r:id="rId2"/>
  <ignoredErrors>
    <ignoredError sqref="B10:D10 D11:D16 F75:G75 B11:B16 C11:C73 D18:D73 B18:B73" unlockedFormula="1"/>
    <ignoredError sqref="D75" formula="1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68"/>
  <sheetViews>
    <sheetView zoomScalePageLayoutView="0" workbookViewId="0" topLeftCell="A28">
      <selection activeCell="N6" sqref="N6"/>
    </sheetView>
  </sheetViews>
  <sheetFormatPr defaultColWidth="9.140625" defaultRowHeight="12.75"/>
  <cols>
    <col min="1" max="1" width="2.7109375" style="6" customWidth="1"/>
    <col min="2" max="18" width="5.7109375" style="6" customWidth="1"/>
    <col min="19" max="19" width="5.28125" style="6" customWidth="1"/>
    <col min="20" max="20" width="4.421875" style="6" customWidth="1"/>
    <col min="21" max="21" width="9.140625" style="6" customWidth="1"/>
    <col min="22" max="27" width="9.140625" style="5" customWidth="1"/>
    <col min="28" max="16384" width="9.140625" style="6" customWidth="1"/>
  </cols>
  <sheetData>
    <row r="1" spans="1:20" ht="15">
      <c r="A1" s="72" t="s">
        <v>7</v>
      </c>
      <c r="B1" s="73"/>
      <c r="C1" s="73"/>
      <c r="D1" s="73"/>
      <c r="E1" s="73"/>
      <c r="F1" s="77"/>
      <c r="G1" s="78"/>
      <c r="H1" s="78"/>
      <c r="I1" s="78"/>
      <c r="J1" s="78"/>
      <c r="K1" s="78"/>
      <c r="L1" s="78"/>
      <c r="M1" s="78"/>
      <c r="N1" s="78"/>
      <c r="O1" s="78"/>
      <c r="P1" s="79"/>
      <c r="Q1" s="66" t="s">
        <v>8</v>
      </c>
      <c r="R1" s="66"/>
      <c r="S1" s="66"/>
      <c r="T1" s="67"/>
    </row>
    <row r="2" spans="1:20" ht="12.75">
      <c r="A2" s="74" t="s">
        <v>9</v>
      </c>
      <c r="B2" s="75"/>
      <c r="C2" s="75"/>
      <c r="D2" s="75"/>
      <c r="E2" s="75"/>
      <c r="F2" s="80"/>
      <c r="G2" s="81"/>
      <c r="H2" s="81"/>
      <c r="I2" s="81"/>
      <c r="J2" s="81"/>
      <c r="K2" s="81"/>
      <c r="L2" s="81"/>
      <c r="M2" s="81"/>
      <c r="N2" s="81"/>
      <c r="O2" s="81"/>
      <c r="P2" s="82"/>
      <c r="Q2" s="68" t="s">
        <v>10</v>
      </c>
      <c r="R2" s="68"/>
      <c r="S2" s="68"/>
      <c r="T2" s="69"/>
    </row>
    <row r="3" spans="1:20" ht="12.75">
      <c r="A3" s="41"/>
      <c r="B3" s="76"/>
      <c r="C3" s="76"/>
      <c r="D3" s="76"/>
      <c r="E3" s="42"/>
      <c r="F3" s="63"/>
      <c r="G3" s="64"/>
      <c r="H3" s="64"/>
      <c r="I3" s="64"/>
      <c r="J3" s="64"/>
      <c r="K3" s="64"/>
      <c r="L3" s="64"/>
      <c r="M3" s="64"/>
      <c r="N3" s="64"/>
      <c r="O3" s="64"/>
      <c r="P3" s="65"/>
      <c r="Q3" s="70"/>
      <c r="R3" s="70"/>
      <c r="S3" s="70"/>
      <c r="T3" s="71"/>
    </row>
    <row r="5" spans="1:13" ht="12.75">
      <c r="A5" s="7">
        <v>1</v>
      </c>
      <c r="B5" s="57" t="str">
        <f>VLOOKUP(A5,Paigutus!$A$4:$F$67,4,FALSE)</f>
        <v>Antti Luigemaa</v>
      </c>
      <c r="C5" s="57"/>
      <c r="D5" s="57"/>
      <c r="J5" s="62" t="s">
        <v>11</v>
      </c>
      <c r="K5" s="62"/>
      <c r="L5" s="62"/>
      <c r="M5" s="62"/>
    </row>
    <row r="6" spans="4:7" ht="12.75">
      <c r="D6" s="8">
        <v>101</v>
      </c>
      <c r="E6" s="59" t="str">
        <f>IF(Mängud!E2="","",Mängud!E2)</f>
        <v>Antti Luigemaa</v>
      </c>
      <c r="F6" s="59"/>
      <c r="G6" s="59"/>
    </row>
    <row r="7" spans="1:7" ht="12.75">
      <c r="A7" s="7">
        <v>64</v>
      </c>
      <c r="B7" s="57" t="str">
        <f>VLOOKUP(A7,Paigutus!$A$4:$F$67,4,FALSE)</f>
        <v>Bye Bye</v>
      </c>
      <c r="C7" s="57"/>
      <c r="D7" s="58"/>
      <c r="E7" s="9"/>
      <c r="F7" s="10" t="str">
        <f>IF(Mängud!F2="","",Mängud!F2)</f>
        <v>w.o.</v>
      </c>
      <c r="G7" s="8"/>
    </row>
    <row r="8" spans="7:10" ht="12.75">
      <c r="G8" s="11">
        <v>133</v>
      </c>
      <c r="H8" s="59" t="str">
        <f>IF(Mängud!E34="","",Mängud!E34)</f>
        <v>Antti Luigemaa</v>
      </c>
      <c r="I8" s="59"/>
      <c r="J8" s="59"/>
    </row>
    <row r="9" spans="1:10" ht="12.75">
      <c r="A9" s="7">
        <v>33</v>
      </c>
      <c r="B9" s="57" t="str">
        <f>VLOOKUP(A9,Paigutus!$A$4:$F$67,4,FALSE)</f>
        <v>Tõnu Hansar</v>
      </c>
      <c r="C9" s="57"/>
      <c r="D9" s="57"/>
      <c r="G9" s="11"/>
      <c r="H9" s="9"/>
      <c r="I9" s="10" t="str">
        <f>IF(Mängud!F34="","",Mängud!F34)</f>
        <v>3:0</v>
      </c>
      <c r="J9" s="8"/>
    </row>
    <row r="10" spans="4:10" ht="12.75">
      <c r="D10" s="8">
        <v>102</v>
      </c>
      <c r="E10" s="59" t="str">
        <f>IF(Mängud!E3="","",Mängud!E3)</f>
        <v>Tõnu Hansar</v>
      </c>
      <c r="F10" s="59"/>
      <c r="G10" s="59"/>
      <c r="H10" s="12"/>
      <c r="J10" s="11"/>
    </row>
    <row r="11" spans="1:10" ht="12.75">
      <c r="A11" s="7">
        <v>32</v>
      </c>
      <c r="B11" s="57" t="str">
        <f>VLOOKUP(A11,Paigutus!$A$4:$F$67,4,FALSE)</f>
        <v>Kert Talumets</v>
      </c>
      <c r="C11" s="57"/>
      <c r="D11" s="58"/>
      <c r="E11" s="9"/>
      <c r="F11" s="10" t="str">
        <f>IF(Mängud!F3="","",Mängud!F3)</f>
        <v>3:2</v>
      </c>
      <c r="G11" s="13"/>
      <c r="H11" s="14"/>
      <c r="J11" s="11"/>
    </row>
    <row r="12" spans="10:13" ht="12.75">
      <c r="J12" s="11">
        <v>165</v>
      </c>
      <c r="K12" s="59" t="str">
        <f>IF(Mängud!E66="","",Mängud!E66)</f>
        <v>Antti Luigemaa</v>
      </c>
      <c r="L12" s="59"/>
      <c r="M12" s="59"/>
    </row>
    <row r="13" spans="1:13" ht="12.75">
      <c r="A13" s="7">
        <v>17</v>
      </c>
      <c r="B13" s="57" t="str">
        <f>VLOOKUP(A13,Paigutus!$A$4:$F$67,4,FALSE)</f>
        <v>Vladimir Šastin</v>
      </c>
      <c r="C13" s="57"/>
      <c r="D13" s="57"/>
      <c r="J13" s="11"/>
      <c r="K13" s="9"/>
      <c r="L13" s="10" t="str">
        <f>IF(Mängud!F66="","",Mängud!F66)</f>
        <v>3:0</v>
      </c>
      <c r="M13" s="8"/>
    </row>
    <row r="14" spans="4:13" ht="12.75">
      <c r="D14" s="8">
        <v>103</v>
      </c>
      <c r="E14" s="59" t="str">
        <f>IF(Mängud!E4="","",Mängud!E4)</f>
        <v>Vladimir Šastin</v>
      </c>
      <c r="F14" s="59"/>
      <c r="G14" s="59"/>
      <c r="J14" s="11"/>
      <c r="M14" s="11"/>
    </row>
    <row r="15" spans="1:13" ht="12.75">
      <c r="A15" s="7">
        <v>48</v>
      </c>
      <c r="B15" s="57" t="str">
        <f>VLOOKUP(A15,Paigutus!$A$4:$F$67,4,FALSE)</f>
        <v>Allar Oviir</v>
      </c>
      <c r="C15" s="57"/>
      <c r="D15" s="58"/>
      <c r="E15" s="9"/>
      <c r="F15" s="10" t="str">
        <f>IF(Mängud!F4="","",Mängud!F4)</f>
        <v>3:0</v>
      </c>
      <c r="G15" s="8"/>
      <c r="J15" s="11"/>
      <c r="M15" s="11"/>
    </row>
    <row r="16" spans="7:13" ht="12.75">
      <c r="G16" s="11">
        <v>134</v>
      </c>
      <c r="H16" s="59" t="str">
        <f>IF(Mängud!E35="","",Mängud!E35)</f>
        <v>Vladimir Šastin</v>
      </c>
      <c r="I16" s="59"/>
      <c r="J16" s="59"/>
      <c r="K16" s="12"/>
      <c r="M16" s="11"/>
    </row>
    <row r="17" spans="1:13" ht="12.75">
      <c r="A17" s="7">
        <v>49</v>
      </c>
      <c r="B17" s="57" t="str">
        <f>VLOOKUP(A17,Paigutus!$A$4:$F$67,4,FALSE)</f>
        <v>Toivo Sepp</v>
      </c>
      <c r="C17" s="57"/>
      <c r="D17" s="57"/>
      <c r="G17" s="11"/>
      <c r="H17" s="9"/>
      <c r="I17" s="10" t="str">
        <f>IF(Mängud!F35="","",Mängud!F35)</f>
        <v>3:2</v>
      </c>
      <c r="J17" s="13"/>
      <c r="K17" s="14"/>
      <c r="M17" s="11"/>
    </row>
    <row r="18" spans="4:13" ht="12.75">
      <c r="D18" s="8">
        <v>104</v>
      </c>
      <c r="E18" s="59" t="str">
        <f>IF(Mängud!E5="","",Mängud!E5)</f>
        <v>Toomas Talumets</v>
      </c>
      <c r="F18" s="59"/>
      <c r="G18" s="59"/>
      <c r="H18" s="12"/>
      <c r="M18" s="11"/>
    </row>
    <row r="19" spans="1:13" ht="12.75">
      <c r="A19" s="7">
        <v>16</v>
      </c>
      <c r="B19" s="57" t="str">
        <f>VLOOKUP(A19,Paigutus!$A$4:$F$67,4,FALSE)</f>
        <v>Toomas Talumets</v>
      </c>
      <c r="C19" s="57"/>
      <c r="D19" s="58"/>
      <c r="E19" s="9"/>
      <c r="F19" s="10" t="str">
        <f>IF(Mängud!F5="","",Mängud!F5)</f>
        <v>3:0</v>
      </c>
      <c r="G19" s="13"/>
      <c r="H19" s="14"/>
      <c r="M19" s="11"/>
    </row>
    <row r="20" spans="13:16" ht="12.75">
      <c r="M20" s="11">
        <v>221</v>
      </c>
      <c r="N20" s="59" t="str">
        <f>IF(Mängud!E122="","",Mängud!E122)</f>
        <v>Antti Luigemaa</v>
      </c>
      <c r="O20" s="59"/>
      <c r="P20" s="59"/>
    </row>
    <row r="21" spans="1:16" ht="12.75">
      <c r="A21" s="7">
        <v>9</v>
      </c>
      <c r="B21" s="57" t="str">
        <f>VLOOKUP(A21,Paigutus!$A$4:$F$67,4,FALSE)</f>
        <v>Vladyslav Rybachok</v>
      </c>
      <c r="C21" s="57"/>
      <c r="D21" s="57"/>
      <c r="M21" s="11"/>
      <c r="N21" s="9"/>
      <c r="O21" s="10" t="str">
        <f>IF(Mängud!F122="","",Mängud!F122)</f>
        <v>3:0</v>
      </c>
      <c r="P21" s="8"/>
    </row>
    <row r="22" spans="4:16" ht="12.75">
      <c r="D22" s="8">
        <v>105</v>
      </c>
      <c r="E22" s="59" t="str">
        <f>IF(Mängud!E6="","",Mängud!E6)</f>
        <v>Vladyslav Rybachok</v>
      </c>
      <c r="F22" s="59"/>
      <c r="G22" s="59"/>
      <c r="M22" s="11"/>
      <c r="P22" s="11"/>
    </row>
    <row r="23" spans="1:16" ht="12.75">
      <c r="A23" s="7">
        <v>56</v>
      </c>
      <c r="B23" s="57" t="str">
        <f>VLOOKUP(A23,Paigutus!$A$4:$F$67,4,FALSE)</f>
        <v>Bye Bye</v>
      </c>
      <c r="C23" s="57"/>
      <c r="D23" s="58"/>
      <c r="E23" s="9"/>
      <c r="F23" s="10" t="str">
        <f>IF(Mängud!F6="","",Mängud!F6)</f>
        <v>w.o.</v>
      </c>
      <c r="G23" s="8"/>
      <c r="M23" s="11"/>
      <c r="P23" s="11"/>
    </row>
    <row r="24" spans="7:16" ht="12.75">
      <c r="G24" s="11">
        <v>135</v>
      </c>
      <c r="H24" s="59" t="str">
        <f>IF(Mängud!E36="","",Mängud!E36)</f>
        <v>Vladyslav Rybachok</v>
      </c>
      <c r="I24" s="59"/>
      <c r="J24" s="59"/>
      <c r="M24" s="11"/>
      <c r="P24" s="11"/>
    </row>
    <row r="25" spans="1:16" ht="12.75">
      <c r="A25" s="7">
        <v>41</v>
      </c>
      <c r="B25" s="57" t="str">
        <f>VLOOKUP(A25,Paigutus!$A$4:$F$67,4,FALSE)</f>
        <v>Urmas Vender</v>
      </c>
      <c r="C25" s="57"/>
      <c r="D25" s="57"/>
      <c r="G25" s="11"/>
      <c r="H25" s="9"/>
      <c r="I25" s="10" t="str">
        <f>IF(Mängud!F36="","",Mängud!F36)</f>
        <v>3:0</v>
      </c>
      <c r="J25" s="8"/>
      <c r="M25" s="11"/>
      <c r="P25" s="11"/>
    </row>
    <row r="26" spans="4:16" ht="12.75">
      <c r="D26" s="8">
        <v>106</v>
      </c>
      <c r="E26" s="61" t="str">
        <f>IF(Mängud!E7="","",Mängud!E7)</f>
        <v>Raigo Rommot</v>
      </c>
      <c r="F26" s="61"/>
      <c r="G26" s="61"/>
      <c r="J26" s="11"/>
      <c r="M26" s="11"/>
      <c r="P26" s="11"/>
    </row>
    <row r="27" spans="1:16" ht="12.75">
      <c r="A27" s="7">
        <v>24</v>
      </c>
      <c r="B27" s="57" t="str">
        <f>VLOOKUP(A27,Paigutus!$A$4:$F$67,4,FALSE)</f>
        <v>Raigo Rommot</v>
      </c>
      <c r="C27" s="57"/>
      <c r="D27" s="58"/>
      <c r="E27" s="9"/>
      <c r="F27" s="10" t="str">
        <f>IF(Mängud!F7="","",Mängud!F7)</f>
        <v>3:0</v>
      </c>
      <c r="G27" s="13"/>
      <c r="H27" s="14"/>
      <c r="J27" s="11"/>
      <c r="M27" s="11"/>
      <c r="P27" s="11"/>
    </row>
    <row r="28" spans="10:16" ht="12.75">
      <c r="J28" s="11">
        <v>166</v>
      </c>
      <c r="K28" s="59" t="str">
        <f>IF(Mängud!E67="","",Mängud!E67)</f>
        <v>Kai Thornbech</v>
      </c>
      <c r="L28" s="59"/>
      <c r="M28" s="59"/>
      <c r="N28" s="12"/>
      <c r="P28" s="11"/>
    </row>
    <row r="29" spans="1:16" ht="12.75">
      <c r="A29" s="7">
        <v>25</v>
      </c>
      <c r="B29" s="57" t="str">
        <f>VLOOKUP(A29,Paigutus!$A$4:$F$67,4,FALSE)</f>
        <v>Reti Juus</v>
      </c>
      <c r="C29" s="57"/>
      <c r="D29" s="57"/>
      <c r="J29" s="11"/>
      <c r="K29" s="9"/>
      <c r="L29" s="10" t="str">
        <f>IF(Mängud!F67="","",Mängud!F67)</f>
        <v>3:2</v>
      </c>
      <c r="M29" s="13"/>
      <c r="N29" s="14"/>
      <c r="P29" s="11"/>
    </row>
    <row r="30" spans="4:16" ht="12.75">
      <c r="D30" s="8">
        <v>107</v>
      </c>
      <c r="E30" s="59" t="str">
        <f>IF(Mängud!E8="","",Mängud!E8)</f>
        <v>Reti Juus</v>
      </c>
      <c r="F30" s="59"/>
      <c r="G30" s="59"/>
      <c r="J30" s="11"/>
      <c r="P30" s="11"/>
    </row>
    <row r="31" spans="1:16" ht="12.75">
      <c r="A31" s="7">
        <v>40</v>
      </c>
      <c r="B31" s="57" t="str">
        <f>VLOOKUP(A31,Paigutus!$A$4:$F$67,4,FALSE)</f>
        <v>Anatoli Zapunov</v>
      </c>
      <c r="C31" s="57"/>
      <c r="D31" s="58"/>
      <c r="E31" s="9"/>
      <c r="F31" s="10" t="str">
        <f>IF(Mängud!F8="","",Mängud!F8)</f>
        <v>3:0</v>
      </c>
      <c r="G31" s="8"/>
      <c r="J31" s="11"/>
      <c r="P31" s="11"/>
    </row>
    <row r="32" spans="7:16" ht="12.75">
      <c r="G32" s="11">
        <v>136</v>
      </c>
      <c r="H32" s="59" t="str">
        <f>IF(Mängud!E37="","",Mängud!E37)</f>
        <v>Kai Thornbech</v>
      </c>
      <c r="I32" s="59"/>
      <c r="J32" s="59"/>
      <c r="K32" s="12"/>
      <c r="P32" s="11"/>
    </row>
    <row r="33" spans="1:16" ht="12.75">
      <c r="A33" s="7">
        <v>57</v>
      </c>
      <c r="B33" s="57" t="str">
        <f>VLOOKUP(A33,Paigutus!$A$4:$F$67,4,FALSE)</f>
        <v>Bye Bye</v>
      </c>
      <c r="C33" s="57"/>
      <c r="D33" s="57"/>
      <c r="G33" s="11"/>
      <c r="H33" s="9"/>
      <c r="I33" s="10" t="str">
        <f>IF(Mängud!F37="","",Mängud!F37)</f>
        <v>3:0</v>
      </c>
      <c r="J33" s="13"/>
      <c r="K33" s="14"/>
      <c r="P33" s="11"/>
    </row>
    <row r="34" spans="4:16" ht="12.75">
      <c r="D34" s="8">
        <v>108</v>
      </c>
      <c r="E34" s="61" t="str">
        <f>IF(Mängud!E9="","",Mängud!E9)</f>
        <v>Kai Thornbech</v>
      </c>
      <c r="F34" s="61"/>
      <c r="G34" s="61"/>
      <c r="P34" s="11"/>
    </row>
    <row r="35" spans="1:16" ht="12.75">
      <c r="A35" s="7">
        <v>8</v>
      </c>
      <c r="B35" s="57" t="str">
        <f>VLOOKUP(A35,Paigutus!$A$4:$F$67,4,FALSE)</f>
        <v>Kai Thornbech</v>
      </c>
      <c r="C35" s="57"/>
      <c r="D35" s="58"/>
      <c r="E35" s="9"/>
      <c r="F35" s="10" t="str">
        <f>IF(Mängud!F9="","",Mängud!F9)</f>
        <v>w.o.</v>
      </c>
      <c r="G35" s="13"/>
      <c r="H35" s="14"/>
      <c r="P35" s="11"/>
    </row>
    <row r="36" spans="16:20" ht="12.75">
      <c r="P36" s="11">
        <v>261</v>
      </c>
      <c r="Q36" s="59" t="str">
        <f>IF(Mängud!E162="","",Mängud!E162)</f>
        <v>Antti Luigemaa</v>
      </c>
      <c r="R36" s="59"/>
      <c r="S36" s="59"/>
      <c r="T36" s="7" t="s">
        <v>12</v>
      </c>
    </row>
    <row r="37" spans="1:18" ht="12.75">
      <c r="A37" s="7">
        <v>5</v>
      </c>
      <c r="B37" s="57" t="str">
        <f>VLOOKUP(A37,Paigutus!$A$4:$F$67,4,FALSE)</f>
        <v>Pille Veesaar</v>
      </c>
      <c r="C37" s="57"/>
      <c r="D37" s="57"/>
      <c r="P37" s="11"/>
      <c r="Q37" s="9"/>
      <c r="R37" s="10" t="str">
        <f>IF(Mängud!F162="","",Mängud!F162)</f>
        <v>3:1</v>
      </c>
    </row>
    <row r="38" spans="4:16" ht="12.75">
      <c r="D38" s="8">
        <v>109</v>
      </c>
      <c r="E38" s="59" t="str">
        <f>IF(Mängud!E10="","",Mängud!E10)</f>
        <v>Pille Veesaar</v>
      </c>
      <c r="F38" s="59"/>
      <c r="G38" s="59"/>
      <c r="P38" s="11"/>
    </row>
    <row r="39" spans="1:16" ht="12.75">
      <c r="A39" s="7">
        <v>60</v>
      </c>
      <c r="B39" s="57" t="str">
        <f>VLOOKUP(A39,Paigutus!$A$4:$F$67,4,FALSE)</f>
        <v>Bye Bye</v>
      </c>
      <c r="C39" s="57"/>
      <c r="D39" s="58"/>
      <c r="E39" s="9"/>
      <c r="F39" s="10" t="str">
        <f>IF(Mängud!F10="","",Mängud!F10)</f>
        <v>w.o.</v>
      </c>
      <c r="G39" s="8"/>
      <c r="P39" s="11"/>
    </row>
    <row r="40" spans="7:16" ht="12.75">
      <c r="G40" s="11">
        <v>137</v>
      </c>
      <c r="H40" s="59" t="str">
        <f>IF(Mängud!E38="","",Mängud!E38)</f>
        <v>Pille Veesaar</v>
      </c>
      <c r="I40" s="59"/>
      <c r="J40" s="59"/>
      <c r="P40" s="11"/>
    </row>
    <row r="41" spans="1:16" ht="12.75">
      <c r="A41" s="7">
        <v>37</v>
      </c>
      <c r="B41" s="57" t="str">
        <f>VLOOKUP(A41,Paigutus!$A$4:$F$67,4,FALSE)</f>
        <v>Ivar Kiik</v>
      </c>
      <c r="C41" s="57"/>
      <c r="D41" s="57"/>
      <c r="G41" s="11"/>
      <c r="H41" s="9"/>
      <c r="I41" s="10" t="str">
        <f>IF(Mängud!F38="","",Mängud!F38)</f>
        <v>3:0</v>
      </c>
      <c r="J41" s="8"/>
      <c r="P41" s="11"/>
    </row>
    <row r="42" spans="4:16" ht="12.75">
      <c r="D42" s="8">
        <v>110</v>
      </c>
      <c r="E42" s="59" t="str">
        <f>IF(Mängud!E11="","",Mängud!E11)</f>
        <v>Kristi Ernits</v>
      </c>
      <c r="F42" s="59"/>
      <c r="G42" s="59"/>
      <c r="H42" s="12"/>
      <c r="J42" s="11"/>
      <c r="P42" s="11"/>
    </row>
    <row r="43" spans="1:16" ht="12.75">
      <c r="A43" s="7">
        <v>28</v>
      </c>
      <c r="B43" s="57" t="str">
        <f>VLOOKUP(A43,Paigutus!$A$4:$F$67,4,FALSE)</f>
        <v>Kristi Ernits</v>
      </c>
      <c r="C43" s="57"/>
      <c r="D43" s="58"/>
      <c r="E43" s="9"/>
      <c r="F43" s="10" t="str">
        <f>IF(Mängud!F11="","",Mängud!F11)</f>
        <v>3:0</v>
      </c>
      <c r="G43" s="13"/>
      <c r="H43" s="14"/>
      <c r="J43" s="11"/>
      <c r="P43" s="11"/>
    </row>
    <row r="44" spans="10:16" ht="12.75">
      <c r="J44" s="11">
        <v>167</v>
      </c>
      <c r="K44" s="59" t="str">
        <f>IF(Mängud!E68="","",Mängud!E68)</f>
        <v>Pille Veesaar</v>
      </c>
      <c r="L44" s="59"/>
      <c r="M44" s="59"/>
      <c r="P44" s="11"/>
    </row>
    <row r="45" spans="1:16" ht="12.75">
      <c r="A45" s="7">
        <v>21</v>
      </c>
      <c r="B45" s="57" t="str">
        <f>VLOOKUP(A45,Paigutus!$A$4:$F$67,4,FALSE)</f>
        <v>Andres Puusep</v>
      </c>
      <c r="C45" s="57"/>
      <c r="D45" s="57"/>
      <c r="J45" s="11"/>
      <c r="K45" s="9"/>
      <c r="L45" s="10" t="str">
        <f>IF(Mängud!F68="","",Mängud!F68)</f>
        <v>3:0</v>
      </c>
      <c r="M45" s="8"/>
      <c r="P45" s="11"/>
    </row>
    <row r="46" spans="4:16" ht="12.75">
      <c r="D46" s="8">
        <v>111</v>
      </c>
      <c r="E46" s="59" t="str">
        <f>IF(Mängud!E12="","",Mängud!E12)</f>
        <v>Andres Puusep</v>
      </c>
      <c r="F46" s="59"/>
      <c r="G46" s="59"/>
      <c r="J46" s="11"/>
      <c r="M46" s="11"/>
      <c r="P46" s="11"/>
    </row>
    <row r="47" spans="1:16" ht="12.75">
      <c r="A47" s="7">
        <v>44</v>
      </c>
      <c r="B47" s="57" t="str">
        <f>VLOOKUP(A47,Paigutus!$A$4:$F$67,4,FALSE)</f>
        <v>Jaanika Torokvei</v>
      </c>
      <c r="C47" s="57"/>
      <c r="D47" s="58"/>
      <c r="E47" s="9"/>
      <c r="F47" s="10" t="str">
        <f>IF(Mängud!F12="","",Mängud!F12)</f>
        <v>3:0</v>
      </c>
      <c r="G47" s="8"/>
      <c r="J47" s="11"/>
      <c r="M47" s="11"/>
      <c r="P47" s="11"/>
    </row>
    <row r="48" spans="7:16" ht="12.75">
      <c r="G48" s="11">
        <v>138</v>
      </c>
      <c r="H48" s="61" t="str">
        <f>IF(Mängud!E39="","",Mängud!E39)</f>
        <v>Imre Korsen</v>
      </c>
      <c r="I48" s="61"/>
      <c r="J48" s="61"/>
      <c r="M48" s="11"/>
      <c r="P48" s="11"/>
    </row>
    <row r="49" spans="1:16" ht="12.75">
      <c r="A49" s="7">
        <v>53</v>
      </c>
      <c r="B49" s="57" t="str">
        <f>VLOOKUP(A49,Paigutus!$A$4:$F$67,4,FALSE)</f>
        <v>Bye Bye</v>
      </c>
      <c r="C49" s="57"/>
      <c r="D49" s="57"/>
      <c r="G49" s="11"/>
      <c r="H49" s="9"/>
      <c r="I49" s="10" t="str">
        <f>IF(Mängud!F39="","",Mängud!F39)</f>
        <v>3:1</v>
      </c>
      <c r="J49" s="13"/>
      <c r="K49" s="14"/>
      <c r="M49" s="11"/>
      <c r="P49" s="11"/>
    </row>
    <row r="50" spans="4:16" ht="12.75">
      <c r="D50" s="8">
        <v>112</v>
      </c>
      <c r="E50" s="59" t="str">
        <f>IF(Mängud!E13="","",Mängud!E13)</f>
        <v>Imre Korsen</v>
      </c>
      <c r="F50" s="59"/>
      <c r="G50" s="59"/>
      <c r="H50" s="12"/>
      <c r="M50" s="11"/>
      <c r="P50" s="11"/>
    </row>
    <row r="51" spans="1:16" ht="12.75">
      <c r="A51" s="7">
        <v>12</v>
      </c>
      <c r="B51" s="57" t="str">
        <f>VLOOKUP(A51,Paigutus!$A$4:$F$67,4,FALSE)</f>
        <v>Imre Korsen</v>
      </c>
      <c r="C51" s="57"/>
      <c r="D51" s="58"/>
      <c r="E51" s="9"/>
      <c r="F51" s="10" t="str">
        <f>IF(Mängud!F13="","",Mängud!F13)</f>
        <v>w.o.</v>
      </c>
      <c r="G51" s="13"/>
      <c r="H51" s="14"/>
      <c r="M51" s="11"/>
      <c r="P51" s="11"/>
    </row>
    <row r="52" spans="13:16" ht="12.75">
      <c r="M52" s="11">
        <v>222</v>
      </c>
      <c r="N52" s="61" t="str">
        <f>IF(Mängud!E123="","",Mängud!E123)</f>
        <v>Pille Veesaar</v>
      </c>
      <c r="O52" s="61"/>
      <c r="P52" s="61"/>
    </row>
    <row r="53" spans="1:17" ht="12.75">
      <c r="A53" s="7">
        <v>13</v>
      </c>
      <c r="B53" s="57" t="str">
        <f>VLOOKUP(A53,Paigutus!$A$4:$F$67,4,FALSE)</f>
        <v>Veiko Ristissaar</v>
      </c>
      <c r="C53" s="57"/>
      <c r="D53" s="57"/>
      <c r="M53" s="11"/>
      <c r="N53" s="9"/>
      <c r="O53" s="10" t="str">
        <f>IF(Mängud!F123="","",Mängud!F123)</f>
        <v>3:0</v>
      </c>
      <c r="P53" s="13"/>
      <c r="Q53" s="14"/>
    </row>
    <row r="54" spans="4:13" ht="12.75">
      <c r="D54" s="8">
        <v>113</v>
      </c>
      <c r="E54" s="59" t="str">
        <f>IF(Mängud!E14="","",Mängud!E14)</f>
        <v>Veiko Ristissaar</v>
      </c>
      <c r="F54" s="59"/>
      <c r="G54" s="59"/>
      <c r="M54" s="11"/>
    </row>
    <row r="55" spans="1:13" ht="12.75">
      <c r="A55" s="7">
        <v>52</v>
      </c>
      <c r="B55" s="57" t="str">
        <f>VLOOKUP(A55,Paigutus!$A$4:$F$67,4,FALSE)</f>
        <v>Bye Bye</v>
      </c>
      <c r="C55" s="57"/>
      <c r="D55" s="58"/>
      <c r="E55" s="9"/>
      <c r="F55" s="10" t="str">
        <f>IF(Mängud!F14="","",Mängud!F14)</f>
        <v>w.o.</v>
      </c>
      <c r="G55" s="8"/>
      <c r="M55" s="11"/>
    </row>
    <row r="56" spans="7:13" ht="12.75">
      <c r="G56" s="11">
        <v>139</v>
      </c>
      <c r="H56" s="59" t="str">
        <f>IF(Mängud!E40="","",Mängud!E40)</f>
        <v>Veiko Ristissaar</v>
      </c>
      <c r="I56" s="59"/>
      <c r="J56" s="59"/>
      <c r="M56" s="11"/>
    </row>
    <row r="57" spans="1:13" ht="12.75">
      <c r="A57" s="7">
        <v>45</v>
      </c>
      <c r="B57" s="57" t="str">
        <f>VLOOKUP(A57,Paigutus!$A$4:$F$67,4,FALSE)</f>
        <v>Larissa Lill</v>
      </c>
      <c r="C57" s="57"/>
      <c r="D57" s="57"/>
      <c r="G57" s="11"/>
      <c r="H57" s="9"/>
      <c r="I57" s="10" t="str">
        <f>IF(Mängud!F40="","",Mängud!F40)</f>
        <v>3:0</v>
      </c>
      <c r="J57" s="8"/>
      <c r="M57" s="11"/>
    </row>
    <row r="58" spans="4:13" ht="12.75">
      <c r="D58" s="8">
        <v>114</v>
      </c>
      <c r="E58" s="59" t="str">
        <f>IF(Mängud!E15="","",Mängud!E15)</f>
        <v>Marika Kotka</v>
      </c>
      <c r="F58" s="59"/>
      <c r="G58" s="59"/>
      <c r="H58" s="12"/>
      <c r="J58" s="11"/>
      <c r="M58" s="11"/>
    </row>
    <row r="59" spans="1:13" ht="12.75">
      <c r="A59" s="7">
        <v>20</v>
      </c>
      <c r="B59" s="57" t="str">
        <f>VLOOKUP(A59,Paigutus!$A$4:$F$67,4,FALSE)</f>
        <v>Marika Kotka</v>
      </c>
      <c r="C59" s="57"/>
      <c r="D59" s="58"/>
      <c r="E59" s="9"/>
      <c r="F59" s="10" t="str">
        <f>IF(Mängud!F15="","",Mängud!F15)</f>
        <v>3:0</v>
      </c>
      <c r="G59" s="13"/>
      <c r="H59" s="14"/>
      <c r="J59" s="11"/>
      <c r="M59" s="11"/>
    </row>
    <row r="60" spans="10:14" ht="12.75">
      <c r="J60" s="11">
        <v>168</v>
      </c>
      <c r="K60" s="59" t="str">
        <f>IF(Mängud!E69="","",Mängud!E69)</f>
        <v>Veiko Ristissaar</v>
      </c>
      <c r="L60" s="59"/>
      <c r="M60" s="59"/>
      <c r="N60" s="12"/>
    </row>
    <row r="61" spans="1:14" ht="12.75">
      <c r="A61" s="7">
        <v>29</v>
      </c>
      <c r="B61" s="57" t="str">
        <f>VLOOKUP(A61,Paigutus!$A$4:$F$67,4,FALSE)</f>
        <v>Alex Rahuoja</v>
      </c>
      <c r="C61" s="57"/>
      <c r="D61" s="57"/>
      <c r="J61" s="11"/>
      <c r="K61" s="9"/>
      <c r="L61" s="10" t="str">
        <f>IF(Mängud!F69="","",Mängud!F69)</f>
        <v>3:0</v>
      </c>
      <c r="M61" s="13"/>
      <c r="N61" s="14"/>
    </row>
    <row r="62" spans="4:10" ht="12.75">
      <c r="D62" s="8">
        <v>115</v>
      </c>
      <c r="E62" s="59" t="str">
        <f>IF(Mängud!E16="","",Mängud!E16)</f>
        <v>Alex Rahuoja</v>
      </c>
      <c r="F62" s="59"/>
      <c r="G62" s="59"/>
      <c r="J62" s="11"/>
    </row>
    <row r="63" spans="1:16" ht="12.75">
      <c r="A63" s="7">
        <v>36</v>
      </c>
      <c r="B63" s="57" t="str">
        <f>VLOOKUP(A63,Paigutus!$A$4:$F$67,4,FALSE)</f>
        <v>Raivo Roots</v>
      </c>
      <c r="C63" s="57"/>
      <c r="D63" s="58"/>
      <c r="E63" s="9"/>
      <c r="F63" s="10" t="str">
        <f>IF(Mängud!F16="","",Mängud!F16)</f>
        <v>3:0</v>
      </c>
      <c r="G63" s="8"/>
      <c r="J63" s="11"/>
      <c r="M63" s="15">
        <v>261</v>
      </c>
      <c r="N63" s="57" t="str">
        <f>IF(Q36="","",Q36)</f>
        <v>Antti Luigemaa</v>
      </c>
      <c r="O63" s="57"/>
      <c r="P63" s="57"/>
    </row>
    <row r="64" spans="7:20" ht="12.75">
      <c r="G64" s="11">
        <v>140</v>
      </c>
      <c r="H64" s="59" t="str">
        <f>IF(Mängud!E41="","",Mängud!E41)</f>
        <v>Allan Salla</v>
      </c>
      <c r="I64" s="59"/>
      <c r="J64" s="59"/>
      <c r="K64" s="12"/>
      <c r="P64" s="8">
        <v>297</v>
      </c>
      <c r="Q64" s="59" t="str">
        <f>IF(Mängud!E198="","",Mängud!E198)</f>
        <v>Frank tomas Türi</v>
      </c>
      <c r="R64" s="59"/>
      <c r="S64" s="59"/>
      <c r="T64" s="7" t="s">
        <v>13</v>
      </c>
    </row>
    <row r="65" spans="1:18" ht="12.75">
      <c r="A65" s="7">
        <v>61</v>
      </c>
      <c r="B65" s="57" t="str">
        <f>VLOOKUP(A65,Paigutus!$A$4:$F$67,4,FALSE)</f>
        <v>Bye Bye</v>
      </c>
      <c r="C65" s="57"/>
      <c r="D65" s="57"/>
      <c r="G65" s="11"/>
      <c r="H65" s="9"/>
      <c r="I65" s="10" t="str">
        <f>IF(Mängud!F41="","",Mängud!F41)</f>
        <v>3:0</v>
      </c>
      <c r="J65" s="13"/>
      <c r="K65" s="14"/>
      <c r="M65" s="15">
        <v>262</v>
      </c>
      <c r="N65" s="60" t="str">
        <f>IF('Plussring(B)'!Q34="","",'Plussring(B)'!Q34)</f>
        <v>Frank tomas Türi</v>
      </c>
      <c r="O65" s="60"/>
      <c r="P65" s="60"/>
      <c r="Q65" s="9"/>
      <c r="R65" s="10" t="str">
        <f>IF(Mängud!F198="","",Mängud!F198)</f>
        <v>3:2</v>
      </c>
    </row>
    <row r="66" spans="4:8" ht="12.75">
      <c r="D66" s="8">
        <v>116</v>
      </c>
      <c r="E66" s="59" t="str">
        <f>IF(Mängud!E17="","",Mängud!E17)</f>
        <v>Allan Salla</v>
      </c>
      <c r="F66" s="59"/>
      <c r="G66" s="59"/>
      <c r="H66" s="12"/>
    </row>
    <row r="67" spans="1:20" ht="12.75">
      <c r="A67" s="7">
        <v>4</v>
      </c>
      <c r="B67" s="57" t="str">
        <f>VLOOKUP(A67,Paigutus!$A$4:$F$67,4,FALSE)</f>
        <v>Allan Salla</v>
      </c>
      <c r="C67" s="57"/>
      <c r="D67" s="58"/>
      <c r="E67" s="9"/>
      <c r="F67" s="10" t="str">
        <f>IF(Mängud!F17="","",Mängud!F17)</f>
        <v>w.o.</v>
      </c>
      <c r="G67" s="13"/>
      <c r="H67" s="14"/>
      <c r="P67" s="15">
        <v>-297</v>
      </c>
      <c r="Q67" s="57" t="str">
        <f>IF(Q64="","",IF(Q64=N63,N65,N63))</f>
        <v>Antti Luigemaa</v>
      </c>
      <c r="R67" s="57"/>
      <c r="S67" s="57"/>
      <c r="T67" s="7" t="s">
        <v>14</v>
      </c>
    </row>
    <row r="68" ht="12.75">
      <c r="H68" s="14"/>
    </row>
  </sheetData>
  <sheetProtection selectLockedCells="1" selectUnlockedCells="1"/>
  <mergeCells count="76">
    <mergeCell ref="F3:P3"/>
    <mergeCell ref="Q1:T1"/>
    <mergeCell ref="Q2:T3"/>
    <mergeCell ref="A1:E1"/>
    <mergeCell ref="A2:E2"/>
    <mergeCell ref="B3:D3"/>
    <mergeCell ref="F1:P1"/>
    <mergeCell ref="F2:P2"/>
    <mergeCell ref="B5:D5"/>
    <mergeCell ref="J5:M5"/>
    <mergeCell ref="E6:G6"/>
    <mergeCell ref="B7:D7"/>
    <mergeCell ref="H8:J8"/>
    <mergeCell ref="B9:D9"/>
    <mergeCell ref="E10:G10"/>
    <mergeCell ref="B11:D11"/>
    <mergeCell ref="K12:M12"/>
    <mergeCell ref="B13:D13"/>
    <mergeCell ref="E14:G14"/>
    <mergeCell ref="B15:D15"/>
    <mergeCell ref="H16:J16"/>
    <mergeCell ref="B17:D17"/>
    <mergeCell ref="E18:G18"/>
    <mergeCell ref="B19:D19"/>
    <mergeCell ref="N20:P20"/>
    <mergeCell ref="B21:D21"/>
    <mergeCell ref="E22:G22"/>
    <mergeCell ref="B23:D23"/>
    <mergeCell ref="H24:J24"/>
    <mergeCell ref="B25:D25"/>
    <mergeCell ref="E26:G26"/>
    <mergeCell ref="B27:D27"/>
    <mergeCell ref="K28:M28"/>
    <mergeCell ref="B29:D29"/>
    <mergeCell ref="E30:G30"/>
    <mergeCell ref="B31:D31"/>
    <mergeCell ref="H32:J32"/>
    <mergeCell ref="B33:D33"/>
    <mergeCell ref="E34:G34"/>
    <mergeCell ref="B35:D35"/>
    <mergeCell ref="Q36:S36"/>
    <mergeCell ref="B37:D37"/>
    <mergeCell ref="E38:G38"/>
    <mergeCell ref="B39:D39"/>
    <mergeCell ref="H40:J40"/>
    <mergeCell ref="B41:D41"/>
    <mergeCell ref="E42:G42"/>
    <mergeCell ref="B43:D43"/>
    <mergeCell ref="K44:M44"/>
    <mergeCell ref="B45:D45"/>
    <mergeCell ref="E46:G46"/>
    <mergeCell ref="B47:D47"/>
    <mergeCell ref="H48:J48"/>
    <mergeCell ref="B49:D49"/>
    <mergeCell ref="E50:G50"/>
    <mergeCell ref="B51:D51"/>
    <mergeCell ref="N52:P52"/>
    <mergeCell ref="B53:D53"/>
    <mergeCell ref="E54:G54"/>
    <mergeCell ref="B55:D55"/>
    <mergeCell ref="H56:J56"/>
    <mergeCell ref="B57:D57"/>
    <mergeCell ref="E58:G58"/>
    <mergeCell ref="B59:D59"/>
    <mergeCell ref="K60:M60"/>
    <mergeCell ref="B61:D61"/>
    <mergeCell ref="E62:G62"/>
    <mergeCell ref="B63:D63"/>
    <mergeCell ref="B67:D67"/>
    <mergeCell ref="Q67:S67"/>
    <mergeCell ref="N63:P63"/>
    <mergeCell ref="H64:J64"/>
    <mergeCell ref="Q64:S64"/>
    <mergeCell ref="B65:D65"/>
    <mergeCell ref="N65:P65"/>
    <mergeCell ref="E66:G66"/>
  </mergeCells>
  <printOptions/>
  <pageMargins left="0.19652777777777777" right="0.15763888888888888" top="0.15763888888888888" bottom="0.15763888888888888" header="0.5118055555555555" footer="0.5118055555555555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65"/>
  <sheetViews>
    <sheetView zoomScalePageLayoutView="0" workbookViewId="0" topLeftCell="A16">
      <selection activeCell="U12" sqref="U12"/>
    </sheetView>
  </sheetViews>
  <sheetFormatPr defaultColWidth="9.140625" defaultRowHeight="12.75"/>
  <cols>
    <col min="1" max="1" width="2.7109375" style="5" customWidth="1"/>
    <col min="2" max="18" width="5.7109375" style="5" customWidth="1"/>
    <col min="19" max="19" width="4.57421875" style="5" customWidth="1"/>
    <col min="20" max="20" width="4.140625" style="5" customWidth="1"/>
    <col min="21" max="16384" width="9.140625" style="5" customWidth="1"/>
  </cols>
  <sheetData>
    <row r="1" spans="10:22" s="6" customFormat="1" ht="9.75">
      <c r="J1" s="62" t="s">
        <v>15</v>
      </c>
      <c r="K1" s="62"/>
      <c r="L1" s="62"/>
      <c r="M1" s="62"/>
      <c r="V1" s="16"/>
    </row>
    <row r="2" s="6" customFormat="1" ht="9.75">
      <c r="V2" s="16"/>
    </row>
    <row r="3" spans="1:22" s="6" customFormat="1" ht="9.75">
      <c r="A3" s="7">
        <v>3</v>
      </c>
      <c r="B3" s="57" t="str">
        <f>VLOOKUP(A3,Paigutus!$A$4:$F$67,4,FALSE)</f>
        <v>Urmas King</v>
      </c>
      <c r="C3" s="57"/>
      <c r="D3" s="57"/>
      <c r="V3" s="16"/>
    </row>
    <row r="4" spans="4:22" s="6" customFormat="1" ht="9.75">
      <c r="D4" s="8">
        <v>117</v>
      </c>
      <c r="E4" s="59" t="str">
        <f>IF(Mängud!E18="","",Mängud!E18)</f>
        <v>Urmas King</v>
      </c>
      <c r="F4" s="59"/>
      <c r="G4" s="59"/>
      <c r="V4" s="16"/>
    </row>
    <row r="5" spans="1:22" s="6" customFormat="1" ht="9.75">
      <c r="A5" s="7">
        <v>62</v>
      </c>
      <c r="B5" s="57" t="str">
        <f>VLOOKUP(A5,Paigutus!$A$4:$F$67,4,FALSE)</f>
        <v>Bye Bye</v>
      </c>
      <c r="C5" s="57"/>
      <c r="D5" s="58"/>
      <c r="E5" s="9"/>
      <c r="F5" s="10" t="str">
        <f>IF(Mängud!F18="","",Mängud!F18)</f>
        <v>w.o.</v>
      </c>
      <c r="G5" s="8"/>
      <c r="V5" s="16"/>
    </row>
    <row r="6" spans="7:22" s="6" customFormat="1" ht="9.75">
      <c r="G6" s="11">
        <v>141</v>
      </c>
      <c r="H6" s="59" t="str">
        <f>IF(Mängud!E42="","",Mängud!E42)</f>
        <v>Urmas King</v>
      </c>
      <c r="I6" s="59"/>
      <c r="J6" s="59"/>
      <c r="V6" s="16"/>
    </row>
    <row r="7" spans="1:22" s="6" customFormat="1" ht="9.75">
      <c r="A7" s="7">
        <v>35</v>
      </c>
      <c r="B7" s="57" t="str">
        <f>VLOOKUP(A7,Paigutus!$A$4:$F$67,4,FALSE)</f>
        <v>Aili Kuldkepp</v>
      </c>
      <c r="C7" s="57"/>
      <c r="D7" s="57"/>
      <c r="G7" s="11"/>
      <c r="H7" s="9"/>
      <c r="I7" s="10" t="str">
        <f>IF(Mängud!F42="","",Mängud!F42)</f>
        <v>3:0</v>
      </c>
      <c r="J7" s="8"/>
      <c r="V7" s="16"/>
    </row>
    <row r="8" spans="4:22" s="6" customFormat="1" ht="9.75">
      <c r="D8" s="8">
        <v>118</v>
      </c>
      <c r="E8" s="61" t="str">
        <f>IF(Mängud!E19="","",Mängud!E19)</f>
        <v>Aili Kuldkepp</v>
      </c>
      <c r="F8" s="61"/>
      <c r="G8" s="61"/>
      <c r="J8" s="11"/>
      <c r="V8" s="16"/>
    </row>
    <row r="9" spans="1:22" s="6" customFormat="1" ht="9.75">
      <c r="A9" s="7">
        <v>30</v>
      </c>
      <c r="B9" s="57" t="str">
        <f>VLOOKUP(A9,Paigutus!$A$4:$F$67,4,FALSE)</f>
        <v>Arvi Merigan</v>
      </c>
      <c r="C9" s="57"/>
      <c r="D9" s="58"/>
      <c r="E9" s="9"/>
      <c r="F9" s="10" t="str">
        <f>IF(Mängud!F19="","",Mängud!F19)</f>
        <v>3:0</v>
      </c>
      <c r="G9" s="13"/>
      <c r="H9" s="14"/>
      <c r="J9" s="11"/>
      <c r="V9" s="16"/>
    </row>
    <row r="10" spans="10:22" s="6" customFormat="1" ht="9.75">
      <c r="J10" s="11">
        <v>169</v>
      </c>
      <c r="K10" s="59" t="str">
        <f>IF(Mängud!E70="","",Mängud!E70)</f>
        <v>Urmas King</v>
      </c>
      <c r="L10" s="59"/>
      <c r="M10" s="59"/>
      <c r="V10" s="16"/>
    </row>
    <row r="11" spans="1:22" s="6" customFormat="1" ht="9.75">
      <c r="A11" s="7">
        <v>19</v>
      </c>
      <c r="B11" s="57" t="str">
        <f>VLOOKUP(A11,Paigutus!$A$4:$F$67,4,FALSE)</f>
        <v>Almar Rahuoja</v>
      </c>
      <c r="C11" s="57"/>
      <c r="D11" s="57"/>
      <c r="J11" s="11"/>
      <c r="K11" s="9"/>
      <c r="L11" s="10" t="str">
        <f>IF(Mängud!F70="","",Mängud!F70)</f>
        <v>3:2</v>
      </c>
      <c r="M11" s="8"/>
      <c r="V11" s="16"/>
    </row>
    <row r="12" spans="4:22" s="6" customFormat="1" ht="9.75">
      <c r="D12" s="8">
        <v>119</v>
      </c>
      <c r="E12" s="59" t="str">
        <f>IF(Mängud!E20="","",Mängud!E20)</f>
        <v>Almar Rahuoja</v>
      </c>
      <c r="F12" s="59"/>
      <c r="G12" s="59"/>
      <c r="J12" s="11"/>
      <c r="M12" s="11"/>
      <c r="V12" s="16"/>
    </row>
    <row r="13" spans="1:22" s="6" customFormat="1" ht="9.75">
      <c r="A13" s="7">
        <v>46</v>
      </c>
      <c r="B13" s="57" t="str">
        <f>VLOOKUP(A13,Paigutus!$A$4:$F$67,4,FALSE)</f>
        <v>Taivo Koitla</v>
      </c>
      <c r="C13" s="57"/>
      <c r="D13" s="58"/>
      <c r="E13" s="9"/>
      <c r="F13" s="10" t="str">
        <f>IF(Mängud!F20="","",Mängud!F20)</f>
        <v>3:0</v>
      </c>
      <c r="G13" s="8"/>
      <c r="J13" s="11"/>
      <c r="M13" s="11"/>
      <c r="V13" s="16"/>
    </row>
    <row r="14" spans="7:22" s="6" customFormat="1" ht="9.75">
      <c r="G14" s="11">
        <v>142</v>
      </c>
      <c r="H14" s="59" t="str">
        <f>IF(Mängud!E43="","",Mängud!E43)</f>
        <v>Andrus Mäletjärv</v>
      </c>
      <c r="I14" s="59"/>
      <c r="J14" s="59"/>
      <c r="K14" s="12"/>
      <c r="M14" s="11"/>
      <c r="V14" s="16"/>
    </row>
    <row r="15" spans="1:22" s="6" customFormat="1" ht="9.75">
      <c r="A15" s="7">
        <v>51</v>
      </c>
      <c r="B15" s="57" t="str">
        <f>VLOOKUP(A15,Paigutus!$A$4:$F$67,4,FALSE)</f>
        <v>Bye Bye</v>
      </c>
      <c r="C15" s="57"/>
      <c r="D15" s="57"/>
      <c r="G15" s="11"/>
      <c r="H15" s="9"/>
      <c r="I15" s="10" t="str">
        <f>IF(Mängud!F43="","",Mängud!F43)</f>
        <v>3:1</v>
      </c>
      <c r="J15" s="13"/>
      <c r="K15" s="14"/>
      <c r="M15" s="11"/>
      <c r="V15" s="16"/>
    </row>
    <row r="16" spans="4:22" s="6" customFormat="1" ht="9.75">
      <c r="D16" s="8">
        <v>120</v>
      </c>
      <c r="E16" s="59" t="str">
        <f>IF(Mängud!E21="","",Mängud!E21)</f>
        <v>Andrus Mäletjärv</v>
      </c>
      <c r="F16" s="59"/>
      <c r="G16" s="59"/>
      <c r="H16" s="12"/>
      <c r="M16" s="11"/>
      <c r="V16" s="16"/>
    </row>
    <row r="17" spans="1:22" s="6" customFormat="1" ht="9.75">
      <c r="A17" s="7">
        <v>14</v>
      </c>
      <c r="B17" s="57" t="str">
        <f>VLOOKUP(A17,Paigutus!$A$4:$F$67,4,FALSE)</f>
        <v>Andrus Mäletjärv</v>
      </c>
      <c r="C17" s="57"/>
      <c r="D17" s="58"/>
      <c r="E17" s="9"/>
      <c r="F17" s="10" t="str">
        <f>IF(Mängud!F21="","",Mängud!F21)</f>
        <v>w.o.</v>
      </c>
      <c r="G17" s="13"/>
      <c r="H17" s="14"/>
      <c r="M17" s="11"/>
      <c r="V17" s="16"/>
    </row>
    <row r="18" spans="13:22" s="6" customFormat="1" ht="9.75">
      <c r="M18" s="11">
        <v>223</v>
      </c>
      <c r="N18" s="59" t="str">
        <f>IF(Mängud!E124="","",Mängud!E124)</f>
        <v>Urmas King</v>
      </c>
      <c r="O18" s="59"/>
      <c r="P18" s="59"/>
      <c r="V18" s="16"/>
    </row>
    <row r="19" spans="1:22" s="6" customFormat="1" ht="9.75">
      <c r="A19" s="7">
        <v>11</v>
      </c>
      <c r="B19" s="57" t="str">
        <f>VLOOKUP(A19,Paigutus!$A$4:$F$67,4,FALSE)</f>
        <v>Katrin-riina Hanson</v>
      </c>
      <c r="C19" s="57"/>
      <c r="D19" s="57"/>
      <c r="M19" s="11"/>
      <c r="N19" s="9"/>
      <c r="O19" s="10" t="str">
        <f>IF(Mängud!F124="","",Mängud!F124)</f>
        <v>3:0</v>
      </c>
      <c r="P19" s="8"/>
      <c r="V19" s="16"/>
    </row>
    <row r="20" spans="4:22" s="6" customFormat="1" ht="9.75">
      <c r="D20" s="8">
        <v>121</v>
      </c>
      <c r="E20" s="59" t="str">
        <f>IF(Mängud!E22="","",Mängud!E22)</f>
        <v>Katrin-riina Hanson</v>
      </c>
      <c r="F20" s="59"/>
      <c r="G20" s="59"/>
      <c r="M20" s="11"/>
      <c r="P20" s="11"/>
      <c r="V20" s="16"/>
    </row>
    <row r="21" spans="1:22" s="6" customFormat="1" ht="9.75">
      <c r="A21" s="7">
        <v>54</v>
      </c>
      <c r="B21" s="57" t="str">
        <f>VLOOKUP(A21,Paigutus!$A$4:$F$67,4,FALSE)</f>
        <v>Bye Bye</v>
      </c>
      <c r="C21" s="57"/>
      <c r="D21" s="58"/>
      <c r="E21" s="9"/>
      <c r="F21" s="10" t="str">
        <f>IF(Mängud!F22="","",Mängud!F22)</f>
        <v>w.o.</v>
      </c>
      <c r="G21" s="8"/>
      <c r="M21" s="11"/>
      <c r="P21" s="11"/>
      <c r="V21" s="16"/>
    </row>
    <row r="22" spans="7:22" s="6" customFormat="1" ht="9.75">
      <c r="G22" s="11">
        <v>143</v>
      </c>
      <c r="H22" s="59" t="str">
        <f>IF(Mängud!E44="","",Mängud!E44)</f>
        <v>Katrin-riina Hanson</v>
      </c>
      <c r="I22" s="59"/>
      <c r="J22" s="59"/>
      <c r="M22" s="11"/>
      <c r="P22" s="11"/>
      <c r="V22" s="16"/>
    </row>
    <row r="23" spans="1:22" s="6" customFormat="1" ht="9.75">
      <c r="A23" s="7">
        <v>43</v>
      </c>
      <c r="B23" s="57" t="str">
        <f>VLOOKUP(A23,Paigutus!$A$4:$F$67,4,FALSE)</f>
        <v>Anneli Mälksoo</v>
      </c>
      <c r="C23" s="57"/>
      <c r="D23" s="57"/>
      <c r="G23" s="11"/>
      <c r="H23" s="9"/>
      <c r="I23" s="10" t="str">
        <f>IF(Mängud!F44="","",Mängud!F44)</f>
        <v>3:0</v>
      </c>
      <c r="J23" s="8"/>
      <c r="M23" s="11"/>
      <c r="P23" s="11"/>
      <c r="V23" s="16"/>
    </row>
    <row r="24" spans="4:22" s="6" customFormat="1" ht="9.75">
      <c r="D24" s="8">
        <v>122</v>
      </c>
      <c r="E24" s="61" t="str">
        <f>IF(Mängud!E23="","",Mängud!E23)</f>
        <v>Kalju Nasir</v>
      </c>
      <c r="F24" s="61"/>
      <c r="G24" s="61"/>
      <c r="J24" s="11"/>
      <c r="M24" s="11"/>
      <c r="P24" s="11"/>
      <c r="V24" s="16"/>
    </row>
    <row r="25" spans="1:22" s="6" customFormat="1" ht="9.75">
      <c r="A25" s="7">
        <v>22</v>
      </c>
      <c r="B25" s="57" t="str">
        <f>VLOOKUP(A25,Paigutus!$A$4:$F$67,4,FALSE)</f>
        <v>Kalju Nasir</v>
      </c>
      <c r="C25" s="57"/>
      <c r="D25" s="58"/>
      <c r="E25" s="9"/>
      <c r="F25" s="10" t="str">
        <f>IF(Mängud!F23="","",Mängud!F23)</f>
        <v>3:0</v>
      </c>
      <c r="G25" s="13"/>
      <c r="H25" s="14"/>
      <c r="J25" s="11"/>
      <c r="M25" s="11"/>
      <c r="P25" s="11"/>
      <c r="V25" s="16"/>
    </row>
    <row r="26" spans="10:22" s="6" customFormat="1" ht="9.75">
      <c r="J26" s="11">
        <v>170</v>
      </c>
      <c r="K26" s="61" t="str">
        <f>IF(Mängud!E71="","",Mängud!E71)</f>
        <v>Tristan Pugi</v>
      </c>
      <c r="L26" s="61"/>
      <c r="M26" s="61"/>
      <c r="P26" s="11"/>
      <c r="V26" s="16"/>
    </row>
    <row r="27" spans="1:22" s="6" customFormat="1" ht="9.75">
      <c r="A27" s="7">
        <v>27</v>
      </c>
      <c r="B27" s="57" t="str">
        <f>VLOOKUP(A27,Paigutus!$A$4:$F$67,4,FALSE)</f>
        <v>Marko Perendi</v>
      </c>
      <c r="C27" s="57"/>
      <c r="D27" s="57"/>
      <c r="J27" s="11"/>
      <c r="K27" s="9"/>
      <c r="L27" s="10" t="str">
        <f>IF(Mängud!F71="","",Mängud!F71)</f>
        <v>3:1</v>
      </c>
      <c r="M27" s="13"/>
      <c r="N27" s="14"/>
      <c r="P27" s="11"/>
      <c r="V27" s="16"/>
    </row>
    <row r="28" spans="4:22" s="6" customFormat="1" ht="9.75">
      <c r="D28" s="8">
        <v>123</v>
      </c>
      <c r="E28" s="59" t="str">
        <f>IF(Mängud!E24="","",Mängud!E24)</f>
        <v>Marko Perendi</v>
      </c>
      <c r="F28" s="59"/>
      <c r="G28" s="59"/>
      <c r="J28" s="11"/>
      <c r="P28" s="11"/>
      <c r="V28" s="16"/>
    </row>
    <row r="29" spans="1:22" s="6" customFormat="1" ht="9.75">
      <c r="A29" s="7">
        <v>38</v>
      </c>
      <c r="B29" s="57" t="str">
        <f>VLOOKUP(A29,Paigutus!$A$4:$F$67,4,FALSE)</f>
        <v>Heiki Hansar</v>
      </c>
      <c r="C29" s="57"/>
      <c r="D29" s="58"/>
      <c r="E29" s="9"/>
      <c r="F29" s="10" t="str">
        <f>IF(Mängud!F24="","",Mängud!F24)</f>
        <v>3:1</v>
      </c>
      <c r="G29" s="8"/>
      <c r="J29" s="11"/>
      <c r="P29" s="11"/>
      <c r="V29" s="16"/>
    </row>
    <row r="30" spans="7:22" s="6" customFormat="1" ht="9.75">
      <c r="G30" s="11">
        <v>144</v>
      </c>
      <c r="H30" s="61" t="str">
        <f>IF(Mängud!E45="","",Mängud!E45)</f>
        <v>Tristan Pugi</v>
      </c>
      <c r="I30" s="61"/>
      <c r="J30" s="61"/>
      <c r="P30" s="11"/>
      <c r="V30" s="16"/>
    </row>
    <row r="31" spans="1:22" s="6" customFormat="1" ht="9.75">
      <c r="A31" s="7">
        <v>59</v>
      </c>
      <c r="B31" s="57" t="str">
        <f>VLOOKUP(A31,Paigutus!$A$4:$F$67,4,FALSE)</f>
        <v>Bye Bye</v>
      </c>
      <c r="C31" s="57"/>
      <c r="D31" s="57"/>
      <c r="G31" s="11"/>
      <c r="H31" s="9"/>
      <c r="I31" s="10" t="str">
        <f>IF(Mängud!F45="","",Mängud!F45)</f>
        <v>3:0</v>
      </c>
      <c r="J31" s="13"/>
      <c r="K31" s="14"/>
      <c r="P31" s="11"/>
      <c r="V31" s="16"/>
    </row>
    <row r="32" spans="4:22" s="6" customFormat="1" ht="9.75">
      <c r="D32" s="8">
        <v>124</v>
      </c>
      <c r="E32" s="61" t="str">
        <f>IF(Mängud!E25="","",Mängud!E25)</f>
        <v>Tristan Pugi</v>
      </c>
      <c r="F32" s="61"/>
      <c r="G32" s="61"/>
      <c r="P32" s="11"/>
      <c r="V32" s="16"/>
    </row>
    <row r="33" spans="1:22" s="6" customFormat="1" ht="9.75">
      <c r="A33" s="7">
        <v>6</v>
      </c>
      <c r="B33" s="57" t="str">
        <f>VLOOKUP(A33,Paigutus!$A$4:$F$67,4,FALSE)</f>
        <v>Tristan Pugi</v>
      </c>
      <c r="C33" s="57"/>
      <c r="D33" s="58"/>
      <c r="E33" s="9"/>
      <c r="F33" s="10" t="str">
        <f>IF(Mängud!F25="","",Mängud!F25)</f>
        <v>w.o.</v>
      </c>
      <c r="G33" s="13"/>
      <c r="H33" s="14"/>
      <c r="P33" s="11"/>
      <c r="V33" s="16"/>
    </row>
    <row r="34" spans="16:22" s="6" customFormat="1" ht="9.75">
      <c r="P34" s="11">
        <v>262</v>
      </c>
      <c r="Q34" s="59" t="str">
        <f>IF(Mängud!E163="","",Mängud!E163)</f>
        <v>Frank tomas Türi</v>
      </c>
      <c r="R34" s="59"/>
      <c r="S34" s="59"/>
      <c r="T34" s="7" t="s">
        <v>12</v>
      </c>
      <c r="V34" s="16"/>
    </row>
    <row r="35" spans="1:22" s="6" customFormat="1" ht="9.75">
      <c r="A35" s="7">
        <v>7</v>
      </c>
      <c r="B35" s="57" t="str">
        <f>VLOOKUP(A35,Paigutus!$A$4:$F$67,4,FALSE)</f>
        <v>Urmas Sinisalu</v>
      </c>
      <c r="C35" s="57"/>
      <c r="D35" s="57"/>
      <c r="P35" s="11"/>
      <c r="Q35" s="9"/>
      <c r="R35" s="10" t="str">
        <f>IF(Mängud!F163="","",Mängud!F163)</f>
        <v>3:1</v>
      </c>
      <c r="V35" s="16"/>
    </row>
    <row r="36" spans="4:22" s="6" customFormat="1" ht="9.75">
      <c r="D36" s="8">
        <v>125</v>
      </c>
      <c r="E36" s="59" t="str">
        <f>IF(Mängud!E26="","",Mängud!E26)</f>
        <v>Urmas Sinisalu</v>
      </c>
      <c r="F36" s="59"/>
      <c r="G36" s="59"/>
      <c r="P36" s="11"/>
      <c r="V36" s="16"/>
    </row>
    <row r="37" spans="1:22" s="6" customFormat="1" ht="9.75">
      <c r="A37" s="7">
        <v>58</v>
      </c>
      <c r="B37" s="57" t="str">
        <f>VLOOKUP(A37,Paigutus!$A$4:$F$67,4,FALSE)</f>
        <v>Bye Bye</v>
      </c>
      <c r="C37" s="57"/>
      <c r="D37" s="58"/>
      <c r="E37" s="9"/>
      <c r="F37" s="10" t="str">
        <f>IF(Mängud!F26="","",Mängud!F26)</f>
        <v>w.o.</v>
      </c>
      <c r="G37" s="8"/>
      <c r="P37" s="11"/>
      <c r="V37" s="16"/>
    </row>
    <row r="38" spans="4:22" s="6" customFormat="1" ht="9.75">
      <c r="D38" s="13"/>
      <c r="G38" s="11">
        <v>145</v>
      </c>
      <c r="H38" s="59" t="str">
        <f>IF(Mängud!E46="","",Mängud!E46)</f>
        <v>Urmas Sinisalu</v>
      </c>
      <c r="I38" s="59"/>
      <c r="J38" s="59"/>
      <c r="P38" s="11"/>
      <c r="V38" s="16"/>
    </row>
    <row r="39" spans="1:22" s="6" customFormat="1" ht="9.75">
      <c r="A39" s="7">
        <v>39</v>
      </c>
      <c r="B39" s="57" t="str">
        <f>VLOOKUP(A39,Paigutus!$A$4:$F$67,4,FALSE)</f>
        <v>Vahur Männa</v>
      </c>
      <c r="C39" s="57"/>
      <c r="D39" s="57"/>
      <c r="G39" s="11"/>
      <c r="H39" s="9"/>
      <c r="I39" s="10" t="str">
        <f>IF(Mängud!F46="","",Mängud!F46)</f>
        <v>3:0</v>
      </c>
      <c r="J39" s="8"/>
      <c r="P39" s="11"/>
      <c r="V39" s="16"/>
    </row>
    <row r="40" spans="4:22" s="6" customFormat="1" ht="9.75">
      <c r="D40" s="8">
        <v>126</v>
      </c>
      <c r="E40" s="59" t="str">
        <f>IF(Mängud!E27="","",Mängud!E27)</f>
        <v>Riho Strazev</v>
      </c>
      <c r="F40" s="59"/>
      <c r="G40" s="59"/>
      <c r="H40" s="12"/>
      <c r="J40" s="11"/>
      <c r="P40" s="11"/>
      <c r="V40" s="16"/>
    </row>
    <row r="41" spans="1:22" s="6" customFormat="1" ht="9.75">
      <c r="A41" s="7">
        <v>26</v>
      </c>
      <c r="B41" s="57" t="str">
        <f>VLOOKUP(A41,Paigutus!$A$4:$F$67,4,FALSE)</f>
        <v>Riho Strazev</v>
      </c>
      <c r="C41" s="57"/>
      <c r="D41" s="58"/>
      <c r="E41" s="9"/>
      <c r="F41" s="10" t="str">
        <f>IF(Mängud!F27="","",Mängud!F27)</f>
        <v>3:0</v>
      </c>
      <c r="G41" s="13"/>
      <c r="H41" s="14"/>
      <c r="J41" s="11"/>
      <c r="P41" s="11"/>
      <c r="V41" s="16"/>
    </row>
    <row r="42" spans="10:22" s="6" customFormat="1" ht="9.75">
      <c r="J42" s="11">
        <v>171</v>
      </c>
      <c r="K42" s="59" t="str">
        <f>IF(Mängud!E72="","",Mängud!E72)</f>
        <v>Urmas Sinisalu</v>
      </c>
      <c r="L42" s="59"/>
      <c r="M42" s="59"/>
      <c r="P42" s="11"/>
      <c r="V42" s="16"/>
    </row>
    <row r="43" spans="1:22" s="6" customFormat="1" ht="9.75">
      <c r="A43" s="7">
        <v>23</v>
      </c>
      <c r="B43" s="57" t="str">
        <f>VLOOKUP(A43,Paigutus!$A$4:$F$67,4,FALSE)</f>
        <v>Taimo Jullinen</v>
      </c>
      <c r="C43" s="57"/>
      <c r="D43" s="57"/>
      <c r="J43" s="11"/>
      <c r="K43" s="9"/>
      <c r="L43" s="10" t="str">
        <f>IF(Mängud!F72="","",Mängud!F72)</f>
        <v>3:1</v>
      </c>
      <c r="M43" s="8"/>
      <c r="P43" s="11"/>
      <c r="V43" s="16"/>
    </row>
    <row r="44" spans="4:22" s="6" customFormat="1" ht="9.75">
      <c r="D44" s="8">
        <v>127</v>
      </c>
      <c r="E44" s="59" t="str">
        <f>IF(Mängud!E28="","",Mängud!E28)</f>
        <v>Taimo Jullinen</v>
      </c>
      <c r="F44" s="59"/>
      <c r="G44" s="59"/>
      <c r="J44" s="11"/>
      <c r="M44" s="11"/>
      <c r="P44" s="11"/>
      <c r="V44" s="16"/>
    </row>
    <row r="45" spans="1:22" s="6" customFormat="1" ht="9.75">
      <c r="A45" s="7">
        <v>42</v>
      </c>
      <c r="B45" s="57" t="str">
        <f>VLOOKUP(A45,Paigutus!$A$4:$F$67,4,FALSE)</f>
        <v>Neverly Lukas</v>
      </c>
      <c r="C45" s="57"/>
      <c r="D45" s="58"/>
      <c r="E45" s="9"/>
      <c r="F45" s="10" t="str">
        <f>IF(Mängud!F28="","",Mängud!F28)</f>
        <v>3:0</v>
      </c>
      <c r="G45" s="8"/>
      <c r="J45" s="11"/>
      <c r="M45" s="11"/>
      <c r="P45" s="11"/>
      <c r="V45" s="16"/>
    </row>
    <row r="46" spans="7:22" s="6" customFormat="1" ht="9.75">
      <c r="G46" s="11">
        <v>146</v>
      </c>
      <c r="H46" s="59" t="str">
        <f>IF(Mängud!E47="","",Mängud!E47)</f>
        <v>Heino Kruusement</v>
      </c>
      <c r="I46" s="59"/>
      <c r="J46" s="59"/>
      <c r="K46" s="12"/>
      <c r="M46" s="11"/>
      <c r="P46" s="11"/>
      <c r="V46" s="16"/>
    </row>
    <row r="47" spans="1:22" s="6" customFormat="1" ht="9.75">
      <c r="A47" s="7">
        <v>55</v>
      </c>
      <c r="B47" s="57" t="str">
        <f>VLOOKUP(A47,Paigutus!$A$4:$F$67,4,FALSE)</f>
        <v>Bye Bye</v>
      </c>
      <c r="C47" s="57"/>
      <c r="D47" s="57"/>
      <c r="G47" s="11"/>
      <c r="H47" s="9"/>
      <c r="I47" s="10" t="str">
        <f>IF(Mängud!F47="","",Mängud!F47)</f>
        <v>3:1</v>
      </c>
      <c r="J47" s="13"/>
      <c r="K47" s="14"/>
      <c r="M47" s="11"/>
      <c r="P47" s="11"/>
      <c r="V47" s="16"/>
    </row>
    <row r="48" spans="4:22" s="6" customFormat="1" ht="9.75">
      <c r="D48" s="8">
        <v>128</v>
      </c>
      <c r="E48" s="59" t="str">
        <f>IF(Mängud!E29="","",Mängud!E29)</f>
        <v>Heino Kruusement</v>
      </c>
      <c r="F48" s="59"/>
      <c r="G48" s="59"/>
      <c r="H48" s="12"/>
      <c r="M48" s="11"/>
      <c r="P48" s="11"/>
      <c r="V48" s="16"/>
    </row>
    <row r="49" spans="1:22" s="6" customFormat="1" ht="9.75">
      <c r="A49" s="7">
        <v>10</v>
      </c>
      <c r="B49" s="57" t="str">
        <f>VLOOKUP(A49,Paigutus!$A$4:$F$67,4,FALSE)</f>
        <v>Heino Kruusement</v>
      </c>
      <c r="C49" s="57"/>
      <c r="D49" s="58"/>
      <c r="E49" s="9"/>
      <c r="F49" s="10" t="str">
        <f>IF(Mängud!F29="","",Mängud!F29)</f>
        <v>w.o.</v>
      </c>
      <c r="G49" s="13"/>
      <c r="H49" s="14"/>
      <c r="M49" s="11"/>
      <c r="P49" s="11"/>
      <c r="V49" s="16"/>
    </row>
    <row r="50" spans="13:22" s="6" customFormat="1" ht="9.75">
      <c r="M50" s="11">
        <v>224</v>
      </c>
      <c r="N50" s="59" t="str">
        <f>IF(Mängud!E125="","",Mängud!E125)</f>
        <v>Frank tomas Türi</v>
      </c>
      <c r="O50" s="59"/>
      <c r="P50" s="59"/>
      <c r="Q50" s="12"/>
      <c r="V50" s="16"/>
    </row>
    <row r="51" spans="1:22" s="6" customFormat="1" ht="9.75">
      <c r="A51" s="7">
        <v>15</v>
      </c>
      <c r="B51" s="57" t="str">
        <f>VLOOKUP(A51,Paigutus!$A$4:$F$67,4,FALSE)</f>
        <v>Amanda Hallik</v>
      </c>
      <c r="C51" s="57"/>
      <c r="D51" s="57"/>
      <c r="M51" s="11"/>
      <c r="N51" s="9"/>
      <c r="O51" s="10" t="str">
        <f>IF(Mängud!F125="","",Mängud!F125)</f>
        <v>3:0</v>
      </c>
      <c r="P51" s="13"/>
      <c r="Q51" s="14"/>
      <c r="V51" s="16"/>
    </row>
    <row r="52" spans="4:22" s="6" customFormat="1" ht="9.75">
      <c r="D52" s="8">
        <v>129</v>
      </c>
      <c r="E52" s="59" t="str">
        <f>IF(Mängud!E30="","",Mängud!E30)</f>
        <v>Amanda Hallik</v>
      </c>
      <c r="F52" s="59"/>
      <c r="G52" s="59"/>
      <c r="M52" s="11"/>
      <c r="V52" s="16"/>
    </row>
    <row r="53" spans="1:22" s="6" customFormat="1" ht="9.75">
      <c r="A53" s="7">
        <v>50</v>
      </c>
      <c r="B53" s="57" t="str">
        <f>VLOOKUP(A53,Paigutus!$A$4:$F$67,4,FALSE)</f>
        <v>Bye Bye</v>
      </c>
      <c r="C53" s="57"/>
      <c r="D53" s="58"/>
      <c r="E53" s="9"/>
      <c r="F53" s="10" t="str">
        <f>IF(Mängud!F30="","",Mängud!F30)</f>
        <v>w.o.</v>
      </c>
      <c r="G53" s="8"/>
      <c r="M53" s="11"/>
      <c r="V53" s="16"/>
    </row>
    <row r="54" spans="7:22" s="6" customFormat="1" ht="9.75">
      <c r="G54" s="11">
        <v>147</v>
      </c>
      <c r="H54" s="59" t="str">
        <f>IF(Mängud!E48="","",Mängud!E48)</f>
        <v>Kalju Kalda</v>
      </c>
      <c r="I54" s="59"/>
      <c r="J54" s="59"/>
      <c r="M54" s="11"/>
      <c r="V54" s="16"/>
    </row>
    <row r="55" spans="1:22" s="6" customFormat="1" ht="9.75">
      <c r="A55" s="7">
        <v>47</v>
      </c>
      <c r="B55" s="57" t="str">
        <f>VLOOKUP(A55,Paigutus!$A$4:$F$67,4,FALSE)</f>
        <v>Jako Lill</v>
      </c>
      <c r="C55" s="57"/>
      <c r="D55" s="57"/>
      <c r="G55" s="11"/>
      <c r="H55" s="9"/>
      <c r="I55" s="10" t="str">
        <f>IF(Mängud!F48="","",Mängud!F48)</f>
        <v>3:1</v>
      </c>
      <c r="J55" s="8"/>
      <c r="M55" s="11"/>
      <c r="V55" s="16"/>
    </row>
    <row r="56" spans="4:22" s="6" customFormat="1" ht="9.75">
      <c r="D56" s="8">
        <v>130</v>
      </c>
      <c r="E56" s="59" t="str">
        <f>IF(Mängud!E31="","",Mängud!E31)</f>
        <v>Kalju Kalda</v>
      </c>
      <c r="F56" s="59"/>
      <c r="G56" s="59"/>
      <c r="H56" s="12"/>
      <c r="J56" s="11"/>
      <c r="M56" s="11"/>
      <c r="V56" s="16"/>
    </row>
    <row r="57" spans="1:22" s="6" customFormat="1" ht="9.75">
      <c r="A57" s="7">
        <v>18</v>
      </c>
      <c r="B57" s="57" t="str">
        <f>VLOOKUP(A57,Paigutus!$A$4:$F$67,4,FALSE)</f>
        <v>Kalju Kalda</v>
      </c>
      <c r="C57" s="57"/>
      <c r="D57" s="58"/>
      <c r="E57" s="9"/>
      <c r="F57" s="10" t="str">
        <f>IF(Mängud!F31="","",Mängud!F31)</f>
        <v>3:0</v>
      </c>
      <c r="G57" s="13"/>
      <c r="H57" s="14"/>
      <c r="J57" s="11"/>
      <c r="M57" s="11"/>
      <c r="V57" s="16"/>
    </row>
    <row r="58" spans="10:22" s="6" customFormat="1" ht="9.75">
      <c r="J58" s="11">
        <v>172</v>
      </c>
      <c r="K58" s="59" t="str">
        <f>IF(Mängud!E73="","",Mängud!E73)</f>
        <v>Frank tomas Türi</v>
      </c>
      <c r="L58" s="59"/>
      <c r="M58" s="59"/>
      <c r="N58" s="12"/>
      <c r="V58" s="16"/>
    </row>
    <row r="59" spans="1:22" s="6" customFormat="1" ht="9.75">
      <c r="A59" s="7">
        <v>31</v>
      </c>
      <c r="B59" s="57" t="str">
        <f>VLOOKUP(A59,Paigutus!$A$4:$F$67,4,FALSE)</f>
        <v>Reet Kullerkupp</v>
      </c>
      <c r="C59" s="57"/>
      <c r="D59" s="57"/>
      <c r="J59" s="11"/>
      <c r="K59" s="9"/>
      <c r="L59" s="10" t="str">
        <f>IF(Mängud!F73="","",Mängud!F73)</f>
        <v>3:1</v>
      </c>
      <c r="M59" s="13"/>
      <c r="N59" s="14"/>
      <c r="V59" s="16"/>
    </row>
    <row r="60" spans="4:22" s="6" customFormat="1" ht="9.75">
      <c r="D60" s="8">
        <v>131</v>
      </c>
      <c r="E60" s="59" t="str">
        <f>IF(Mängud!E32="","",Mängud!E32)</f>
        <v>Reet Kullerkupp</v>
      </c>
      <c r="F60" s="59"/>
      <c r="G60" s="59"/>
      <c r="J60" s="11"/>
      <c r="V60" s="16"/>
    </row>
    <row r="61" spans="1:22" s="6" customFormat="1" ht="9.75">
      <c r="A61" s="7">
        <v>34</v>
      </c>
      <c r="B61" s="57" t="str">
        <f>VLOOKUP(A61,Paigutus!$A$4:$F$67,4,FALSE)</f>
        <v>Mati Türk</v>
      </c>
      <c r="C61" s="57"/>
      <c r="D61" s="58"/>
      <c r="E61" s="9"/>
      <c r="F61" s="10" t="str">
        <f>IF(Mängud!F32="","",Mängud!F32)</f>
        <v>3:1</v>
      </c>
      <c r="G61" s="8"/>
      <c r="J61" s="11"/>
      <c r="V61" s="16"/>
    </row>
    <row r="62" spans="7:22" s="6" customFormat="1" ht="9.75">
      <c r="G62" s="11">
        <v>148</v>
      </c>
      <c r="H62" s="59" t="str">
        <f>IF(Mängud!E49="","",Mängud!E49)</f>
        <v>Frank tomas Türi</v>
      </c>
      <c r="I62" s="59"/>
      <c r="J62" s="59"/>
      <c r="K62" s="12"/>
      <c r="V62" s="16"/>
    </row>
    <row r="63" spans="1:22" s="6" customFormat="1" ht="9.75">
      <c r="A63" s="7">
        <v>63</v>
      </c>
      <c r="B63" s="57" t="str">
        <f>VLOOKUP(A63,Paigutus!$A$4:$F$67,4,FALSE)</f>
        <v>Bye Bye</v>
      </c>
      <c r="C63" s="57"/>
      <c r="D63" s="57"/>
      <c r="G63" s="11"/>
      <c r="H63" s="9"/>
      <c r="I63" s="10" t="str">
        <f>IF(Mängud!F49="","",Mängud!F49)</f>
        <v>3:0</v>
      </c>
      <c r="J63" s="13"/>
      <c r="K63" s="14"/>
      <c r="V63" s="16"/>
    </row>
    <row r="64" spans="4:22" s="6" customFormat="1" ht="9.75">
      <c r="D64" s="8">
        <v>132</v>
      </c>
      <c r="E64" s="59" t="str">
        <f>IF(Mängud!E33="","",Mängud!E33)</f>
        <v>Frank tomas Türi</v>
      </c>
      <c r="F64" s="59"/>
      <c r="G64" s="59"/>
      <c r="H64" s="12"/>
      <c r="V64" s="16"/>
    </row>
    <row r="65" spans="1:22" s="6" customFormat="1" ht="9.75">
      <c r="A65" s="7">
        <v>2</v>
      </c>
      <c r="B65" s="57" t="str">
        <f>VLOOKUP(A65,Paigutus!$A$4:$F$67,4,FALSE)</f>
        <v>Frank tomas Türi</v>
      </c>
      <c r="C65" s="57"/>
      <c r="D65" s="58"/>
      <c r="E65" s="9"/>
      <c r="F65" s="10" t="str">
        <f>IF(Mängud!F33="","",Mängud!F33)</f>
        <v>w.o.</v>
      </c>
      <c r="G65" s="13"/>
      <c r="H65" s="14"/>
      <c r="V65" s="16"/>
    </row>
  </sheetData>
  <sheetProtection selectLockedCells="1" selectUnlockedCells="1"/>
  <mergeCells count="64">
    <mergeCell ref="J1:M1"/>
    <mergeCell ref="B3:D3"/>
    <mergeCell ref="E4:G4"/>
    <mergeCell ref="B5:D5"/>
    <mergeCell ref="H6:J6"/>
    <mergeCell ref="B7:D7"/>
    <mergeCell ref="E8:G8"/>
    <mergeCell ref="B9:D9"/>
    <mergeCell ref="K10:M10"/>
    <mergeCell ref="B11:D11"/>
    <mergeCell ref="E12:G12"/>
    <mergeCell ref="B13:D13"/>
    <mergeCell ref="H14:J14"/>
    <mergeCell ref="B15:D15"/>
    <mergeCell ref="E16:G16"/>
    <mergeCell ref="B17:D17"/>
    <mergeCell ref="N18:P18"/>
    <mergeCell ref="B19:D19"/>
    <mergeCell ref="E20:G20"/>
    <mergeCell ref="B21:D21"/>
    <mergeCell ref="H22:J22"/>
    <mergeCell ref="B23:D23"/>
    <mergeCell ref="E24:G24"/>
    <mergeCell ref="B25:D25"/>
    <mergeCell ref="K26:M26"/>
    <mergeCell ref="B27:D27"/>
    <mergeCell ref="E28:G28"/>
    <mergeCell ref="B29:D29"/>
    <mergeCell ref="H30:J30"/>
    <mergeCell ref="B31:D31"/>
    <mergeCell ref="E32:G32"/>
    <mergeCell ref="B33:D33"/>
    <mergeCell ref="Q34:S34"/>
    <mergeCell ref="B35:D35"/>
    <mergeCell ref="E36:G36"/>
    <mergeCell ref="B37:D37"/>
    <mergeCell ref="H38:J38"/>
    <mergeCell ref="B39:D39"/>
    <mergeCell ref="E40:G40"/>
    <mergeCell ref="B41:D41"/>
    <mergeCell ref="K42:M42"/>
    <mergeCell ref="B43:D43"/>
    <mergeCell ref="E44:G44"/>
    <mergeCell ref="B45:D45"/>
    <mergeCell ref="H46:J46"/>
    <mergeCell ref="B47:D47"/>
    <mergeCell ref="E48:G48"/>
    <mergeCell ref="B49:D49"/>
    <mergeCell ref="K58:M58"/>
    <mergeCell ref="B59:D59"/>
    <mergeCell ref="E60:G60"/>
    <mergeCell ref="B61:D61"/>
    <mergeCell ref="N50:P50"/>
    <mergeCell ref="B51:D51"/>
    <mergeCell ref="E52:G52"/>
    <mergeCell ref="B53:D53"/>
    <mergeCell ref="H54:J54"/>
    <mergeCell ref="B55:D55"/>
    <mergeCell ref="H62:J62"/>
    <mergeCell ref="B63:D63"/>
    <mergeCell ref="E64:G64"/>
    <mergeCell ref="B65:D65"/>
    <mergeCell ref="E56:G56"/>
    <mergeCell ref="B57:D57"/>
  </mergeCells>
  <printOptions/>
  <pageMargins left="0.15763888888888888" right="0.15763888888888888" top="0.19652777777777777" bottom="0.5118055555555555" header="0.5118055555555555" footer="0.5118055555555555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68"/>
  <sheetViews>
    <sheetView zoomScalePageLayoutView="0" workbookViewId="0" topLeftCell="A16">
      <selection activeCell="V55" sqref="V55"/>
    </sheetView>
  </sheetViews>
  <sheetFormatPr defaultColWidth="9.140625" defaultRowHeight="12.75"/>
  <cols>
    <col min="1" max="1" width="4.140625" style="5" customWidth="1"/>
    <col min="2" max="18" width="5.7109375" style="5" customWidth="1"/>
    <col min="19" max="19" width="4.28125" style="5" customWidth="1"/>
    <col min="20" max="20" width="3.57421875" style="5" customWidth="1"/>
    <col min="21" max="16384" width="9.140625" style="5" customWidth="1"/>
  </cols>
  <sheetData>
    <row r="1" s="6" customFormat="1" ht="9.75">
      <c r="V1" s="16"/>
    </row>
    <row r="2" spans="10:22" s="6" customFormat="1" ht="9.75">
      <c r="J2" s="17"/>
      <c r="K2" s="17"/>
      <c r="L2" s="17"/>
      <c r="M2" s="17"/>
      <c r="P2" s="15">
        <v>-224</v>
      </c>
      <c r="Q2" s="57" t="str">
        <f>IF('Plussring(B)'!N50="","",IF('Plussring(B)'!N50='Plussring(B)'!K42,'Plussring(B)'!K58,'Plussring(B)'!K42))</f>
        <v>Urmas Sinisalu</v>
      </c>
      <c r="R2" s="57"/>
      <c r="S2" s="57"/>
      <c r="V2" s="16"/>
    </row>
    <row r="3" spans="4:22" s="6" customFormat="1" ht="9.75">
      <c r="D3" s="7">
        <v>-141</v>
      </c>
      <c r="E3" s="57" t="str">
        <f>IF('Plussring(B)'!H6="","",IF('Plussring(B)'!H6='Plussring(B)'!E4,'Plussring(B)'!E8,'Plussring(B)'!E4))</f>
        <v>Aili Kuldkepp</v>
      </c>
      <c r="F3" s="57"/>
      <c r="G3" s="57"/>
      <c r="J3" s="62" t="s">
        <v>16</v>
      </c>
      <c r="K3" s="62"/>
      <c r="L3" s="62"/>
      <c r="M3" s="62"/>
      <c r="S3" s="8"/>
      <c r="V3" s="16"/>
    </row>
    <row r="4" spans="1:22" s="6" customFormat="1" ht="9.75">
      <c r="A4" s="7">
        <v>-101</v>
      </c>
      <c r="B4" s="57" t="str">
        <f>IF('Plussring(A)'!E6="","",IF('Plussring(A)'!E6='Plussring(A)'!B5,'Plussring(A)'!B7,'Plussring(A)'!B5))</f>
        <v>Bye Bye</v>
      </c>
      <c r="C4" s="57"/>
      <c r="D4" s="57"/>
      <c r="G4" s="8">
        <v>181</v>
      </c>
      <c r="H4" s="59" t="str">
        <f>IF(Mängud!E82="","",Mängud!E82)</f>
        <v>Kert Talumets</v>
      </c>
      <c r="I4" s="59"/>
      <c r="J4" s="59"/>
      <c r="S4" s="11"/>
      <c r="V4" s="16"/>
    </row>
    <row r="5" spans="4:22" s="6" customFormat="1" ht="9.75">
      <c r="D5" s="8">
        <v>149</v>
      </c>
      <c r="E5" s="61" t="str">
        <f>IF(Mängud!E50="","",Mängud!E50)</f>
        <v>Kert Talumets</v>
      </c>
      <c r="F5" s="61"/>
      <c r="G5" s="61"/>
      <c r="H5" s="9"/>
      <c r="I5" s="10" t="str">
        <f>IF(Mängud!F82="","",Mängud!F82)</f>
        <v>3:0</v>
      </c>
      <c r="J5" s="8"/>
      <c r="S5" s="11"/>
      <c r="V5" s="16"/>
    </row>
    <row r="6" spans="1:22" s="6" customFormat="1" ht="9.75">
      <c r="A6" s="7">
        <v>-102</v>
      </c>
      <c r="B6" s="57" t="str">
        <f>IF('Plussring(A)'!E10="","",IF('Plussring(A)'!E10='Plussring(A)'!B9,'Plussring(A)'!B11,'Plussring(A)'!B9))</f>
        <v>Kert Talumets</v>
      </c>
      <c r="C6" s="57"/>
      <c r="D6" s="57"/>
      <c r="E6" s="18"/>
      <c r="F6" s="10" t="str">
        <f>IF(Mängud!F50="","",Mängud!F50)</f>
        <v>w.o.</v>
      </c>
      <c r="G6" s="13"/>
      <c r="J6" s="11">
        <v>213</v>
      </c>
      <c r="K6" s="59" t="str">
        <f>IF(Mängud!E114="","",Mängud!E114)</f>
        <v>Almar Rahuoja</v>
      </c>
      <c r="L6" s="59"/>
      <c r="M6" s="59"/>
      <c r="P6" s="19" t="s">
        <v>17</v>
      </c>
      <c r="Q6" s="60" t="str">
        <f>IF(Mängud!E172="","",Mängud!E172)</f>
        <v>Allan Salla</v>
      </c>
      <c r="R6" s="60"/>
      <c r="S6" s="60"/>
      <c r="T6" s="9">
        <v>271</v>
      </c>
      <c r="V6" s="16"/>
    </row>
    <row r="7" spans="4:22" s="6" customFormat="1" ht="9.75">
      <c r="D7" s="7">
        <v>-142</v>
      </c>
      <c r="E7" s="57" t="str">
        <f>IF('Plussring(B)'!H14="","",IF('Plussring(B)'!H14='Plussring(B)'!E12,'Plussring(B)'!E16,'Plussring(B)'!E12))</f>
        <v>Almar Rahuoja</v>
      </c>
      <c r="F7" s="57"/>
      <c r="G7" s="57"/>
      <c r="J7" s="11"/>
      <c r="K7" s="9"/>
      <c r="L7" s="10" t="str">
        <f>IF(Mängud!F114="","",Mängud!F114)</f>
        <v>3:1</v>
      </c>
      <c r="M7" s="8"/>
      <c r="R7" s="10" t="str">
        <f>IF(Mängud!F172="","",Mängud!F172)</f>
        <v>3:1</v>
      </c>
      <c r="S7" s="11"/>
      <c r="V7" s="16"/>
    </row>
    <row r="8" spans="1:22" s="6" customFormat="1" ht="9.75">
      <c r="A8" s="7">
        <v>-103</v>
      </c>
      <c r="B8" s="57" t="str">
        <f>IF('Plussring(A)'!E14="","",IF('Plussring(A)'!E14='Plussring(A)'!B13,'Plussring(A)'!B15,'Plussring(A)'!B13))</f>
        <v>Allar Oviir</v>
      </c>
      <c r="C8" s="57"/>
      <c r="D8" s="57"/>
      <c r="G8" s="8">
        <v>182</v>
      </c>
      <c r="H8" s="59" t="str">
        <f>IF(Mängud!E83="","",Mängud!E83)</f>
        <v>Almar Rahuoja</v>
      </c>
      <c r="I8" s="59"/>
      <c r="J8" s="59"/>
      <c r="K8" s="12"/>
      <c r="M8" s="11">
        <v>233</v>
      </c>
      <c r="N8" s="59" t="str">
        <f>IF(Mängud!E134="","",Mängud!E134)</f>
        <v>Allan Salla</v>
      </c>
      <c r="O8" s="59"/>
      <c r="P8" s="59"/>
      <c r="S8" s="11"/>
      <c r="V8" s="16"/>
    </row>
    <row r="9" spans="4:22" s="6" customFormat="1" ht="9.75">
      <c r="D9" s="8">
        <v>150</v>
      </c>
      <c r="E9" s="61" t="str">
        <f>IF(Mängud!E51="","",Mängud!E51)</f>
        <v>Allar Oviir</v>
      </c>
      <c r="F9" s="61"/>
      <c r="G9" s="61"/>
      <c r="H9" s="9"/>
      <c r="I9" s="10" t="str">
        <f>IF(Mängud!F83="","",Mängud!F83)</f>
        <v>3:1</v>
      </c>
      <c r="J9" s="13"/>
      <c r="K9" s="14"/>
      <c r="M9" s="11"/>
      <c r="N9" s="9"/>
      <c r="O9" s="10" t="str">
        <f>IF(Mängud!F134="","",Mängud!F134)</f>
        <v>3:0</v>
      </c>
      <c r="P9" s="8"/>
      <c r="S9" s="11"/>
      <c r="V9" s="16"/>
    </row>
    <row r="10" spans="1:22" s="6" customFormat="1" ht="9.75">
      <c r="A10" s="7">
        <v>-104</v>
      </c>
      <c r="B10" s="57" t="str">
        <f>IF('Plussring(A)'!E18="","",IF('Plussring(A)'!E18='Plussring(A)'!B17,'Plussring(A)'!B19,'Plussring(A)'!B17))</f>
        <v>Toivo Sepp</v>
      </c>
      <c r="C10" s="57"/>
      <c r="D10" s="57"/>
      <c r="E10" s="18"/>
      <c r="F10" s="10" t="str">
        <f>IF(Mängud!F51="","",Mängud!F51)</f>
        <v>3:1</v>
      </c>
      <c r="G10" s="13"/>
      <c r="J10" s="15">
        <v>-168</v>
      </c>
      <c r="K10" s="60" t="str">
        <f>IF('Plussring(A)'!K60="","",IF('Plussring(A)'!K60='Plussring(A)'!H56,'Plussring(A)'!H64,'Plussring(A)'!H56))</f>
        <v>Allan Salla</v>
      </c>
      <c r="L10" s="60"/>
      <c r="M10" s="60"/>
      <c r="P10" s="11"/>
      <c r="S10" s="11"/>
      <c r="V10" s="16"/>
    </row>
    <row r="11" spans="4:22" s="6" customFormat="1" ht="9.75">
      <c r="D11" s="7">
        <v>-143</v>
      </c>
      <c r="E11" s="57" t="str">
        <f>IF('Plussring(B)'!H22="","",IF('Plussring(B)'!H22='Plussring(B)'!E20,'Plussring(B)'!E24,'Plussring(B)'!E20))</f>
        <v>Kalju Nasir</v>
      </c>
      <c r="F11" s="57"/>
      <c r="G11" s="57"/>
      <c r="P11" s="11"/>
      <c r="S11" s="11"/>
      <c r="V11" s="16"/>
    </row>
    <row r="12" spans="1:22" s="6" customFormat="1" ht="9.75">
      <c r="A12" s="7">
        <v>-105</v>
      </c>
      <c r="B12" s="57" t="str">
        <f>IF('Plussring(A)'!E22="","",IF('Plussring(A)'!E22='Plussring(A)'!B21,'Plussring(A)'!B23,'Plussring(A)'!B21))</f>
        <v>Bye Bye</v>
      </c>
      <c r="C12" s="57"/>
      <c r="D12" s="57"/>
      <c r="G12" s="8">
        <v>183</v>
      </c>
      <c r="H12" s="59" t="str">
        <f>IF(Mängud!E84="","",Mängud!E84)</f>
        <v>Kalju Nasir</v>
      </c>
      <c r="I12" s="59"/>
      <c r="J12" s="59"/>
      <c r="P12" s="11">
        <v>253</v>
      </c>
      <c r="Q12" s="61" t="str">
        <f>IF(Mängud!E154="","",Mängud!E154)</f>
        <v>Allan Salla</v>
      </c>
      <c r="R12" s="61"/>
      <c r="S12" s="61"/>
      <c r="V12" s="16"/>
    </row>
    <row r="13" spans="4:22" s="6" customFormat="1" ht="9.75">
      <c r="D13" s="8">
        <v>151</v>
      </c>
      <c r="E13" s="61" t="str">
        <f>IF(Mängud!E52="","",Mängud!E52)</f>
        <v>Urmas Vender</v>
      </c>
      <c r="F13" s="61"/>
      <c r="G13" s="61"/>
      <c r="H13" s="9"/>
      <c r="I13" s="10" t="str">
        <f>IF(Mängud!F84="","",Mängud!F84)</f>
        <v>3:0</v>
      </c>
      <c r="J13" s="8"/>
      <c r="P13" s="11"/>
      <c r="Q13" s="9"/>
      <c r="R13" s="10" t="str">
        <f>IF(Mängud!F154="","",Mängud!F154)</f>
        <v>3:0</v>
      </c>
      <c r="V13" s="16"/>
    </row>
    <row r="14" spans="1:22" s="6" customFormat="1" ht="9.75">
      <c r="A14" s="7">
        <v>-106</v>
      </c>
      <c r="B14" s="57" t="str">
        <f>IF('Plussring(A)'!E26="","",IF('Plussring(A)'!E26='Plussring(A)'!B25,'Plussring(A)'!B27,'Plussring(A)'!B25))</f>
        <v>Urmas Vender</v>
      </c>
      <c r="C14" s="57"/>
      <c r="D14" s="57"/>
      <c r="E14" s="18"/>
      <c r="F14" s="10" t="str">
        <f>IF(Mängud!F52="","",Mängud!F52)</f>
        <v>w.o.</v>
      </c>
      <c r="G14" s="13"/>
      <c r="J14" s="11">
        <v>214</v>
      </c>
      <c r="K14" s="59" t="str">
        <f>IF(Mängud!E115="","",Mängud!E115)</f>
        <v>Marko Perendi</v>
      </c>
      <c r="L14" s="59"/>
      <c r="M14" s="59"/>
      <c r="P14" s="11"/>
      <c r="V14" s="16"/>
    </row>
    <row r="15" spans="4:22" s="6" customFormat="1" ht="9.75">
      <c r="D15" s="7">
        <v>-144</v>
      </c>
      <c r="E15" s="57" t="str">
        <f>IF('Plussring(B)'!H30="","",IF('Plussring(B)'!H30='Plussring(B)'!E28,'Plussring(B)'!E32,'Plussring(B)'!E28))</f>
        <v>Marko Perendi</v>
      </c>
      <c r="F15" s="57"/>
      <c r="G15" s="57"/>
      <c r="J15" s="11"/>
      <c r="K15" s="9"/>
      <c r="L15" s="10" t="str">
        <f>IF(Mängud!F115="","",Mängud!F115)</f>
        <v>3:2</v>
      </c>
      <c r="M15" s="8"/>
      <c r="P15" s="11"/>
      <c r="V15" s="16"/>
    </row>
    <row r="16" spans="1:22" s="6" customFormat="1" ht="9.75">
      <c r="A16" s="7">
        <v>-107</v>
      </c>
      <c r="B16" s="57" t="str">
        <f>IF('Plussring(A)'!E30="","",IF('Plussring(A)'!E30='Plussring(A)'!B29,'Plussring(A)'!B31,'Plussring(A)'!B29))</f>
        <v>Anatoli Zapunov</v>
      </c>
      <c r="C16" s="57"/>
      <c r="D16" s="57"/>
      <c r="G16" s="8">
        <v>184</v>
      </c>
      <c r="H16" s="59" t="str">
        <f>IF(Mängud!E85="","",Mängud!E85)</f>
        <v>Marko Perendi</v>
      </c>
      <c r="I16" s="59"/>
      <c r="J16" s="59"/>
      <c r="K16" s="12"/>
      <c r="M16" s="11">
        <v>234</v>
      </c>
      <c r="N16" s="59" t="str">
        <f>IF(Mängud!E135="","",Mängud!E135)</f>
        <v>Imre Korsen</v>
      </c>
      <c r="O16" s="59"/>
      <c r="P16" s="59"/>
      <c r="Q16" s="12"/>
      <c r="V16" s="16"/>
    </row>
    <row r="17" spans="4:22" s="6" customFormat="1" ht="9.75">
      <c r="D17" s="8">
        <v>152</v>
      </c>
      <c r="E17" s="61" t="str">
        <f>IF(Mängud!E53="","",Mängud!E53)</f>
        <v>Anatoli Zapunov</v>
      </c>
      <c r="F17" s="61"/>
      <c r="G17" s="61"/>
      <c r="H17" s="9"/>
      <c r="I17" s="10" t="str">
        <f>IF(Mängud!F85="","",Mängud!F85)</f>
        <v>3:0</v>
      </c>
      <c r="J17" s="13"/>
      <c r="K17" s="14"/>
      <c r="M17" s="11"/>
      <c r="N17" s="9"/>
      <c r="O17" s="10" t="str">
        <f>IF(Mängud!F135="","",Mängud!F135)</f>
        <v>3:0</v>
      </c>
      <c r="P17" s="13"/>
      <c r="Q17" s="14"/>
      <c r="V17" s="16"/>
    </row>
    <row r="18" spans="1:22" s="6" customFormat="1" ht="9.75">
      <c r="A18" s="7">
        <v>-108</v>
      </c>
      <c r="B18" s="57" t="str">
        <f>IF('Plussring(A)'!E34="","",IF('Plussring(A)'!E34='Plussring(A)'!B33,'Plussring(A)'!B35,'Plussring(A)'!B33))</f>
        <v>Bye Bye</v>
      </c>
      <c r="C18" s="57"/>
      <c r="D18" s="57"/>
      <c r="E18" s="18"/>
      <c r="F18" s="10" t="str">
        <f>IF(Mängud!F53="","",Mängud!F53)</f>
        <v>w.o.</v>
      </c>
      <c r="G18" s="13"/>
      <c r="J18" s="15">
        <v>-167</v>
      </c>
      <c r="K18" s="60" t="str">
        <f>IF('Plussring(A)'!K44="","",IF('Plussring(A)'!K44='Plussring(A)'!H40,'Plussring(A)'!H48,'Plussring(A)'!H40))</f>
        <v>Imre Korsen</v>
      </c>
      <c r="L18" s="60"/>
      <c r="M18" s="60"/>
      <c r="P18" s="15">
        <v>-223</v>
      </c>
      <c r="Q18" s="57" t="str">
        <f>IF('Plussring(B)'!N18="","",IF('Plussring(B)'!N18='Plussring(B)'!K10,'Plussring(B)'!K26,'Plussring(B)'!K10))</f>
        <v>Tristan Pugi</v>
      </c>
      <c r="R18" s="57"/>
      <c r="S18" s="57"/>
      <c r="V18" s="16"/>
    </row>
    <row r="19" spans="4:22" s="6" customFormat="1" ht="9.75">
      <c r="D19" s="7">
        <v>-145</v>
      </c>
      <c r="E19" s="57" t="str">
        <f>IF('Plussring(B)'!H38="","",IF('Plussring(B)'!H38='Plussring(B)'!E36,'Plussring(B)'!E40,'Plussring(B)'!E36))</f>
        <v>Riho Strazev</v>
      </c>
      <c r="F19" s="57"/>
      <c r="G19" s="57"/>
      <c r="S19" s="8"/>
      <c r="V19" s="16"/>
    </row>
    <row r="20" spans="1:22" s="6" customFormat="1" ht="9.75">
      <c r="A20" s="7">
        <v>-109</v>
      </c>
      <c r="B20" s="57" t="str">
        <f>IF('Plussring(A)'!E38="","",IF('Plussring(A)'!E38='Plussring(A)'!B37,'Plussring(A)'!B39,'Plussring(A)'!B37))</f>
        <v>Bye Bye</v>
      </c>
      <c r="C20" s="57"/>
      <c r="D20" s="57"/>
      <c r="G20" s="8">
        <v>185</v>
      </c>
      <c r="H20" s="59" t="str">
        <f>IF(Mängud!E86="","",Mängud!E86)</f>
        <v>Riho Strazev</v>
      </c>
      <c r="I20" s="59"/>
      <c r="J20" s="59"/>
      <c r="S20" s="11"/>
      <c r="V20" s="16"/>
    </row>
    <row r="21" spans="4:22" s="6" customFormat="1" ht="9.75">
      <c r="D21" s="8">
        <v>153</v>
      </c>
      <c r="E21" s="61" t="str">
        <f>IF(Mängud!E54="","",Mängud!E54)</f>
        <v>Ivar Kiik</v>
      </c>
      <c r="F21" s="61"/>
      <c r="G21" s="61"/>
      <c r="H21" s="9"/>
      <c r="I21" s="10" t="str">
        <f>IF(Mängud!F86="","",Mängud!F86)</f>
        <v>3:0</v>
      </c>
      <c r="J21" s="8"/>
      <c r="S21" s="11"/>
      <c r="V21" s="16"/>
    </row>
    <row r="22" spans="1:22" s="6" customFormat="1" ht="9.75">
      <c r="A22" s="7">
        <v>-110</v>
      </c>
      <c r="B22" s="57" t="str">
        <f>IF('Plussring(A)'!E42="","",IF('Plussring(A)'!E42='Plussring(A)'!B41,'Plussring(A)'!B43,'Plussring(A)'!B41))</f>
        <v>Ivar Kiik</v>
      </c>
      <c r="C22" s="57"/>
      <c r="D22" s="57"/>
      <c r="E22" s="18"/>
      <c r="F22" s="10" t="str">
        <f>IF(Mängud!F54="","",Mängud!F54)</f>
        <v>w.o.</v>
      </c>
      <c r="G22" s="13"/>
      <c r="J22" s="11">
        <v>215</v>
      </c>
      <c r="K22" s="59" t="str">
        <f>IF(Mängud!E116="","",Mängud!E116)</f>
        <v>Riho Strazev</v>
      </c>
      <c r="L22" s="59"/>
      <c r="M22" s="59"/>
      <c r="P22" s="19" t="s">
        <v>17</v>
      </c>
      <c r="Q22" s="60" t="str">
        <f>IF(Mängud!E173="","",Mängud!E173)</f>
        <v>Tristan Pugi</v>
      </c>
      <c r="R22" s="60"/>
      <c r="S22" s="60"/>
      <c r="T22" s="9">
        <v>272</v>
      </c>
      <c r="V22" s="16"/>
    </row>
    <row r="23" spans="4:22" s="6" customFormat="1" ht="9.75">
      <c r="D23" s="7">
        <v>-146</v>
      </c>
      <c r="E23" s="57" t="str">
        <f>IF('Plussring(B)'!H46="","",IF('Plussring(B)'!H46='Plussring(B)'!E44,'Plussring(B)'!E48,'Plussring(B)'!E44))</f>
        <v>Taimo Jullinen</v>
      </c>
      <c r="F23" s="57"/>
      <c r="G23" s="57"/>
      <c r="J23" s="11"/>
      <c r="K23" s="9"/>
      <c r="L23" s="10" t="str">
        <f>IF(Mängud!F116="","",Mängud!F116)</f>
        <v>3:1</v>
      </c>
      <c r="M23" s="8"/>
      <c r="R23" s="10" t="str">
        <f>IF(Mängud!F173="","",Mängud!F173)</f>
        <v>3:1</v>
      </c>
      <c r="S23" s="11"/>
      <c r="V23" s="16"/>
    </row>
    <row r="24" spans="1:22" s="6" customFormat="1" ht="9.75">
      <c r="A24" s="7">
        <v>-111</v>
      </c>
      <c r="B24" s="57" t="str">
        <f>IF('Plussring(A)'!E46="","",IF('Plussring(A)'!E46='Plussring(A)'!B45,'Plussring(A)'!B47,'Plussring(A)'!B45))</f>
        <v>Jaanika Torokvei</v>
      </c>
      <c r="C24" s="57"/>
      <c r="D24" s="57"/>
      <c r="G24" s="8">
        <v>186</v>
      </c>
      <c r="H24" s="59" t="str">
        <f>IF(Mängud!E87="","",Mängud!E87)</f>
        <v>Taimo Jullinen</v>
      </c>
      <c r="I24" s="59"/>
      <c r="J24" s="59"/>
      <c r="K24" s="12"/>
      <c r="M24" s="11">
        <v>235</v>
      </c>
      <c r="N24" s="59" t="str">
        <f>IF(Mängud!E136="","",Mängud!E136)</f>
        <v>Riho Strazev</v>
      </c>
      <c r="O24" s="59"/>
      <c r="P24" s="59"/>
      <c r="S24" s="11"/>
      <c r="V24" s="16"/>
    </row>
    <row r="25" spans="4:22" s="6" customFormat="1" ht="9.75">
      <c r="D25" s="8">
        <v>154</v>
      </c>
      <c r="E25" s="61" t="str">
        <f>IF(Mängud!E55="","",Mängud!E55)</f>
        <v>Jaanika Torokvei</v>
      </c>
      <c r="F25" s="61"/>
      <c r="G25" s="61"/>
      <c r="H25" s="9"/>
      <c r="I25" s="10" t="str">
        <f>IF(Mängud!F87="","",Mängud!F87)</f>
        <v>3:0</v>
      </c>
      <c r="J25" s="13"/>
      <c r="K25" s="14"/>
      <c r="M25" s="11"/>
      <c r="N25" s="9"/>
      <c r="O25" s="10" t="str">
        <f>IF(Mängud!F136="","",Mängud!F136)</f>
        <v>3:1</v>
      </c>
      <c r="P25" s="8"/>
      <c r="S25" s="11"/>
      <c r="V25" s="16"/>
    </row>
    <row r="26" spans="1:22" s="6" customFormat="1" ht="9.75">
      <c r="A26" s="7">
        <v>-112</v>
      </c>
      <c r="B26" s="57" t="str">
        <f>IF('Plussring(A)'!E50="","",IF('Plussring(A)'!E50='Plussring(A)'!B49,'Plussring(A)'!B51,'Plussring(A)'!B49))</f>
        <v>Bye Bye</v>
      </c>
      <c r="C26" s="57"/>
      <c r="D26" s="57"/>
      <c r="E26" s="18"/>
      <c r="F26" s="10" t="str">
        <f>IF(Mängud!F55="","",Mängud!F55)</f>
        <v>w.o.</v>
      </c>
      <c r="G26" s="13"/>
      <c r="J26" s="15">
        <v>-166</v>
      </c>
      <c r="K26" s="60" t="str">
        <f>IF('Plussring(A)'!K28="","",IF('Plussring(A)'!K28='Plussring(A)'!H24,'Plussring(A)'!H32,'Plussring(A)'!H24))</f>
        <v>Vladyslav Rybachok</v>
      </c>
      <c r="L26" s="60"/>
      <c r="M26" s="60"/>
      <c r="P26" s="11"/>
      <c r="S26" s="11"/>
      <c r="V26" s="16"/>
    </row>
    <row r="27" spans="4:22" s="6" customFormat="1" ht="9.75">
      <c r="D27" s="7">
        <v>-147</v>
      </c>
      <c r="E27" s="57" t="str">
        <f>IF('Plussring(B)'!H54="","",IF('Plussring(B)'!H54='Plussring(B)'!E52,'Plussring(B)'!E56,'Plussring(B)'!E52))</f>
        <v>Amanda Hallik</v>
      </c>
      <c r="F27" s="57"/>
      <c r="G27" s="57"/>
      <c r="P27" s="11"/>
      <c r="S27" s="11"/>
      <c r="V27" s="16"/>
    </row>
    <row r="28" spans="1:22" s="6" customFormat="1" ht="9.75">
      <c r="A28" s="7">
        <v>-113</v>
      </c>
      <c r="B28" s="57" t="str">
        <f>IF('Plussring(A)'!E54="","",IF('Plussring(A)'!E54='Plussring(A)'!B53,'Plussring(A)'!B55,'Plussring(A)'!B53))</f>
        <v>Bye Bye</v>
      </c>
      <c r="C28" s="57"/>
      <c r="D28" s="57"/>
      <c r="G28" s="8">
        <v>187</v>
      </c>
      <c r="H28" s="59" t="str">
        <f>IF(Mängud!E88="","",Mängud!E88)</f>
        <v>Amanda Hallik</v>
      </c>
      <c r="I28" s="59"/>
      <c r="J28" s="59"/>
      <c r="P28" s="11">
        <v>254</v>
      </c>
      <c r="Q28" s="61" t="str">
        <f>IF(Mängud!E155="","",Mängud!E155)</f>
        <v>Riho Strazev</v>
      </c>
      <c r="R28" s="61"/>
      <c r="S28" s="61"/>
      <c r="V28" s="16"/>
    </row>
    <row r="29" spans="4:22" s="6" customFormat="1" ht="9.75">
      <c r="D29" s="8">
        <v>155</v>
      </c>
      <c r="E29" s="61" t="str">
        <f>IF(Mängud!E56="","",Mängud!E56)</f>
        <v>Larissa Lill</v>
      </c>
      <c r="F29" s="61"/>
      <c r="G29" s="61"/>
      <c r="H29" s="9"/>
      <c r="I29" s="10" t="str">
        <f>IF(Mängud!F88="","",Mängud!F88)</f>
        <v>3:0</v>
      </c>
      <c r="J29" s="8"/>
      <c r="P29" s="11"/>
      <c r="Q29" s="9"/>
      <c r="R29" s="10" t="str">
        <f>IF(Mängud!F155="","",Mängud!F155)</f>
        <v>3:0</v>
      </c>
      <c r="V29" s="16"/>
    </row>
    <row r="30" spans="1:22" s="6" customFormat="1" ht="9.75">
      <c r="A30" s="7">
        <v>-114</v>
      </c>
      <c r="B30" s="57" t="str">
        <f>IF('Plussring(A)'!E58="","",IF('Plussring(A)'!E58='Plussring(A)'!B57,'Plussring(A)'!B59,'Plussring(A)'!B57))</f>
        <v>Larissa Lill</v>
      </c>
      <c r="C30" s="57"/>
      <c r="D30" s="57"/>
      <c r="E30" s="18"/>
      <c r="F30" s="10" t="str">
        <f>IF(Mängud!F56="","",Mängud!F56)</f>
        <v>w.o.</v>
      </c>
      <c r="G30" s="13"/>
      <c r="J30" s="11">
        <v>216</v>
      </c>
      <c r="K30" s="59" t="str">
        <f>IF(Mängud!E117="","",Mängud!E117)</f>
        <v>Amanda Hallik</v>
      </c>
      <c r="L30" s="59"/>
      <c r="M30" s="59"/>
      <c r="P30" s="11"/>
      <c r="V30" s="16"/>
    </row>
    <row r="31" spans="4:22" s="6" customFormat="1" ht="9.75">
      <c r="D31" s="7">
        <v>-148</v>
      </c>
      <c r="E31" s="57" t="str">
        <f>IF('Plussring(B)'!H62="","",IF('Plussring(B)'!H62='Plussring(B)'!E60,'Plussring(B)'!E64,'Plussring(B)'!E60))</f>
        <v>Reet Kullerkupp</v>
      </c>
      <c r="F31" s="57"/>
      <c r="G31" s="57"/>
      <c r="J31" s="11"/>
      <c r="K31" s="9"/>
      <c r="L31" s="10" t="str">
        <f>IF(Mängud!F117="","",Mängud!F117)</f>
        <v>3:1</v>
      </c>
      <c r="M31" s="8"/>
      <c r="P31" s="11"/>
      <c r="V31" s="16"/>
    </row>
    <row r="32" spans="1:22" s="6" customFormat="1" ht="9.75">
      <c r="A32" s="7">
        <v>-115</v>
      </c>
      <c r="B32" s="57" t="str">
        <f>IF('Plussring(A)'!E62="","",IF('Plussring(A)'!E62='Plussring(A)'!B61,'Plussring(A)'!B63,'Plussring(A)'!B61))</f>
        <v>Raivo Roots</v>
      </c>
      <c r="C32" s="57"/>
      <c r="D32" s="57"/>
      <c r="G32" s="8">
        <v>188</v>
      </c>
      <c r="H32" s="59" t="str">
        <f>IF(Mängud!E89="","",Mängud!E89)</f>
        <v>Reet Kullerkupp</v>
      </c>
      <c r="I32" s="59"/>
      <c r="J32" s="59"/>
      <c r="K32" s="12"/>
      <c r="M32" s="11">
        <v>236</v>
      </c>
      <c r="N32" s="59" t="str">
        <f>IF(Mängud!E137="","",Mängud!E137)</f>
        <v>Amanda Hallik</v>
      </c>
      <c r="O32" s="59"/>
      <c r="P32" s="59"/>
      <c r="Q32" s="12"/>
      <c r="V32" s="16"/>
    </row>
    <row r="33" spans="4:22" s="6" customFormat="1" ht="9.75">
      <c r="D33" s="8">
        <v>156</v>
      </c>
      <c r="E33" s="61" t="str">
        <f>IF(Mängud!E57="","",Mängud!E57)</f>
        <v>Raivo Roots</v>
      </c>
      <c r="F33" s="61"/>
      <c r="G33" s="61"/>
      <c r="H33" s="9"/>
      <c r="I33" s="10" t="str">
        <f>IF(Mängud!F89="","",Mängud!F89)</f>
        <v>3:0</v>
      </c>
      <c r="J33" s="13"/>
      <c r="K33" s="14"/>
      <c r="M33" s="11"/>
      <c r="N33" s="9"/>
      <c r="O33" s="10" t="str">
        <f>IF(Mängud!F137="","",Mängud!F137)</f>
        <v>3:2</v>
      </c>
      <c r="P33" s="13"/>
      <c r="Q33" s="14"/>
      <c r="V33" s="16"/>
    </row>
    <row r="34" spans="1:22" s="6" customFormat="1" ht="9.75">
      <c r="A34" s="7">
        <v>-116</v>
      </c>
      <c r="B34" s="57" t="str">
        <f>IF('Plussring(A)'!E66="","",IF('Plussring(A)'!E66='Plussring(A)'!B65,'Plussring(A)'!B67,'Plussring(A)'!B65))</f>
        <v>Bye Bye</v>
      </c>
      <c r="C34" s="57"/>
      <c r="D34" s="57"/>
      <c r="E34" s="18"/>
      <c r="F34" s="10" t="str">
        <f>IF(Mängud!F57="","",Mängud!F57)</f>
        <v>w.o.</v>
      </c>
      <c r="G34" s="13"/>
      <c r="J34" s="15">
        <v>-165</v>
      </c>
      <c r="K34" s="60" t="str">
        <f>IF('Plussring(A)'!K12="","",IF('Plussring(A)'!K12='Plussring(A)'!H8,'Plussring(A)'!H16,'Plussring(A)'!H8))</f>
        <v>Vladimir Šastin</v>
      </c>
      <c r="L34" s="60"/>
      <c r="M34" s="60"/>
      <c r="P34" s="15">
        <v>-222</v>
      </c>
      <c r="Q34" s="57" t="str">
        <f>IF('Plussring(A)'!N52="","",IF('Plussring(A)'!N52='Plussring(A)'!K44,'Plussring(A)'!K60,'Plussring(A)'!K44))</f>
        <v>Veiko Ristissaar</v>
      </c>
      <c r="R34" s="57"/>
      <c r="S34" s="57"/>
      <c r="V34" s="16"/>
    </row>
    <row r="35" spans="4:22" s="6" customFormat="1" ht="9.75">
      <c r="D35" s="7">
        <v>-133</v>
      </c>
      <c r="E35" s="57" t="str">
        <f>IF('Plussring(A)'!H8="","",IF('Plussring(A)'!H8='Plussring(A)'!E6,'Plussring(A)'!E10,'Plussring(A)'!E6))</f>
        <v>Tõnu Hansar</v>
      </c>
      <c r="F35" s="57"/>
      <c r="G35" s="57"/>
      <c r="S35" s="8"/>
      <c r="V35" s="16"/>
    </row>
    <row r="36" spans="1:22" s="6" customFormat="1" ht="9.75">
      <c r="A36" s="7">
        <v>-117</v>
      </c>
      <c r="B36" s="57" t="str">
        <f>IF('Plussring(B)'!E4="","",IF('Plussring(B)'!E4='Plussring(B)'!B3,'Plussring(B)'!B5,'Plussring(B)'!B3))</f>
        <v>Bye Bye</v>
      </c>
      <c r="C36" s="57"/>
      <c r="D36" s="57"/>
      <c r="G36" s="8">
        <v>189</v>
      </c>
      <c r="H36" s="59" t="str">
        <f>IF(Mängud!E90="","",Mängud!E90)</f>
        <v>Tõnu Hansar</v>
      </c>
      <c r="I36" s="59"/>
      <c r="J36" s="59"/>
      <c r="S36" s="11"/>
      <c r="V36" s="16"/>
    </row>
    <row r="37" spans="4:22" s="6" customFormat="1" ht="9.75">
      <c r="D37" s="8">
        <v>157</v>
      </c>
      <c r="E37" s="61" t="str">
        <f>IF(Mängud!E58="","",Mängud!E58)</f>
        <v>Arvi Merigan</v>
      </c>
      <c r="F37" s="61"/>
      <c r="G37" s="61"/>
      <c r="H37" s="9"/>
      <c r="I37" s="10" t="str">
        <f>IF(Mängud!F90="","",Mängud!F90)</f>
        <v>3:0</v>
      </c>
      <c r="J37" s="8"/>
      <c r="S37" s="11"/>
      <c r="V37" s="16"/>
    </row>
    <row r="38" spans="1:22" s="6" customFormat="1" ht="9.75">
      <c r="A38" s="7">
        <v>-118</v>
      </c>
      <c r="B38" s="60" t="str">
        <f>IF('Plussring(B)'!E8="","",IF('Plussring(B)'!E8='Plussring(B)'!B7,'Plussring(B)'!B9,'Plussring(B)'!B7))</f>
        <v>Arvi Merigan</v>
      </c>
      <c r="C38" s="60"/>
      <c r="D38" s="60"/>
      <c r="E38" s="18"/>
      <c r="F38" s="10" t="str">
        <f>IF(Mängud!F58="","",Mängud!F58)</f>
        <v>w.o.</v>
      </c>
      <c r="G38" s="13"/>
      <c r="J38" s="11">
        <v>217</v>
      </c>
      <c r="K38" s="59" t="str">
        <f>IF(Mängud!E118="","",Mängud!E118)</f>
        <v>Toomas Talumets</v>
      </c>
      <c r="L38" s="59"/>
      <c r="M38" s="59"/>
      <c r="P38" s="19" t="s">
        <v>17</v>
      </c>
      <c r="Q38" s="60" t="str">
        <f>IF(Mängud!E174="","",Mängud!E174)</f>
        <v>Heino Kruusement</v>
      </c>
      <c r="R38" s="60"/>
      <c r="S38" s="60"/>
      <c r="T38" s="9">
        <v>273</v>
      </c>
      <c r="V38" s="16"/>
    </row>
    <row r="39" spans="4:22" s="6" customFormat="1" ht="9.75">
      <c r="D39" s="7">
        <v>-134</v>
      </c>
      <c r="E39" s="57" t="str">
        <f>IF('Plussring(A)'!H16="","",IF('Plussring(A)'!H16='Plussring(A)'!E14,'Plussring(A)'!E18,'Plussring(A)'!E14))</f>
        <v>Toomas Talumets</v>
      </c>
      <c r="F39" s="57"/>
      <c r="G39" s="57"/>
      <c r="J39" s="11"/>
      <c r="K39" s="9"/>
      <c r="L39" s="10" t="str">
        <f>IF(Mängud!F118="","",Mängud!F118)</f>
        <v>3:0</v>
      </c>
      <c r="M39" s="8"/>
      <c r="R39" s="10" t="str">
        <f>IF(Mängud!F174="","",Mängud!F174)</f>
        <v>3:0</v>
      </c>
      <c r="S39" s="11"/>
      <c r="V39" s="16"/>
    </row>
    <row r="40" spans="1:22" s="6" customFormat="1" ht="9.75">
      <c r="A40" s="7">
        <v>-119</v>
      </c>
      <c r="B40" s="57" t="str">
        <f>IF('Plussring(B)'!E12="","",IF('Plussring(B)'!E12='Plussring(B)'!B11,'Plussring(B)'!B13,'Plussring(B)'!B11))</f>
        <v>Taivo Koitla</v>
      </c>
      <c r="C40" s="57"/>
      <c r="D40" s="57"/>
      <c r="G40" s="8">
        <v>190</v>
      </c>
      <c r="H40" s="59" t="str">
        <f>IF(Mängud!E91="","",Mängud!E91)</f>
        <v>Toomas Talumets</v>
      </c>
      <c r="I40" s="59"/>
      <c r="J40" s="59"/>
      <c r="K40" s="12"/>
      <c r="M40" s="11">
        <v>237</v>
      </c>
      <c r="N40" s="59" t="str">
        <f>IF(Mängud!E138="","",Mängud!E138)</f>
        <v>Kalju Kalda</v>
      </c>
      <c r="O40" s="59"/>
      <c r="P40" s="59"/>
      <c r="S40" s="11"/>
      <c r="V40" s="16"/>
    </row>
    <row r="41" spans="4:22" s="6" customFormat="1" ht="9.75">
      <c r="D41" s="8">
        <v>158</v>
      </c>
      <c r="E41" s="61" t="str">
        <f>IF(Mängud!E59="","",Mängud!E59)</f>
        <v>Taivo Koitla</v>
      </c>
      <c r="F41" s="61"/>
      <c r="G41" s="61"/>
      <c r="H41" s="9"/>
      <c r="I41" s="10" t="str">
        <f>IF(Mängud!F91="","",Mängud!F91)</f>
        <v>3:0</v>
      </c>
      <c r="J41" s="13"/>
      <c r="K41" s="14"/>
      <c r="M41" s="11"/>
      <c r="N41" s="9"/>
      <c r="O41" s="10" t="str">
        <f>IF(Mängud!F138="","",Mängud!F138)</f>
        <v>3:2</v>
      </c>
      <c r="P41" s="8"/>
      <c r="S41" s="11"/>
      <c r="V41" s="16"/>
    </row>
    <row r="42" spans="1:22" s="6" customFormat="1" ht="9.75">
      <c r="A42" s="7">
        <v>-120</v>
      </c>
      <c r="B42" s="57" t="str">
        <f>IF('Plussring(B)'!E16="","",IF('Plussring(B)'!E16='Plussring(B)'!B15,'Plussring(B)'!B17,'Plussring(B)'!B15))</f>
        <v>Bye Bye</v>
      </c>
      <c r="C42" s="57"/>
      <c r="D42" s="57"/>
      <c r="E42" s="18"/>
      <c r="F42" s="10" t="str">
        <f>IF(Mängud!F59="","",Mängud!F59)</f>
        <v>w.o.</v>
      </c>
      <c r="G42" s="13"/>
      <c r="J42" s="15">
        <v>-172</v>
      </c>
      <c r="K42" s="60" t="str">
        <f>IF('Plussring(B)'!K58="","",IF('Plussring(B)'!K58='Plussring(B)'!H54,'Plussring(B)'!H62,'Plussring(B)'!H54))</f>
        <v>Kalju Kalda</v>
      </c>
      <c r="L42" s="60"/>
      <c r="M42" s="60"/>
      <c r="P42" s="11"/>
      <c r="S42" s="11"/>
      <c r="V42" s="16"/>
    </row>
    <row r="43" spans="4:22" s="6" customFormat="1" ht="9.75">
      <c r="D43" s="7">
        <v>-135</v>
      </c>
      <c r="E43" s="57" t="str">
        <f>IF('Plussring(A)'!H24="","",IF('Plussring(A)'!H24='Plussring(A)'!E22,'Plussring(A)'!E26,'Plussring(A)'!E22))</f>
        <v>Raigo Rommot</v>
      </c>
      <c r="F43" s="57"/>
      <c r="G43" s="57"/>
      <c r="P43" s="11"/>
      <c r="S43" s="11"/>
      <c r="V43" s="16"/>
    </row>
    <row r="44" spans="1:22" s="6" customFormat="1" ht="9.75">
      <c r="A44" s="7">
        <v>-121</v>
      </c>
      <c r="B44" s="57" t="str">
        <f>IF('Plussring(B)'!E20="","",IF('Plussring(B)'!E20='Plussring(B)'!B19,'Plussring(B)'!B21,'Plussring(B)'!B19))</f>
        <v>Bye Bye</v>
      </c>
      <c r="C44" s="57"/>
      <c r="D44" s="57"/>
      <c r="G44" s="8">
        <v>191</v>
      </c>
      <c r="H44" s="59" t="str">
        <f>IF(Mängud!E92="","",Mängud!E92)</f>
        <v>Raigo Rommot</v>
      </c>
      <c r="I44" s="59"/>
      <c r="J44" s="59"/>
      <c r="P44" s="11">
        <v>255</v>
      </c>
      <c r="Q44" s="61" t="str">
        <f>IF(Mängud!E156="","",Mängud!E156)</f>
        <v>Heino Kruusement</v>
      </c>
      <c r="R44" s="61"/>
      <c r="S44" s="61"/>
      <c r="V44" s="16"/>
    </row>
    <row r="45" spans="4:22" s="6" customFormat="1" ht="9.75">
      <c r="D45" s="8">
        <v>159</v>
      </c>
      <c r="E45" s="61" t="str">
        <f>IF(Mängud!E60="","",Mängud!E60)</f>
        <v>Anneli Mälksoo</v>
      </c>
      <c r="F45" s="61"/>
      <c r="G45" s="61"/>
      <c r="H45" s="9"/>
      <c r="I45" s="10" t="str">
        <f>IF(Mängud!F92="","",Mängud!F92)</f>
        <v>3:0</v>
      </c>
      <c r="J45" s="8"/>
      <c r="P45" s="11"/>
      <c r="Q45" s="9"/>
      <c r="R45" s="10" t="str">
        <f>IF(Mängud!F156="","",Mängud!F156)</f>
        <v>3:2</v>
      </c>
      <c r="V45" s="16"/>
    </row>
    <row r="46" spans="1:22" s="6" customFormat="1" ht="9.75">
      <c r="A46" s="7">
        <v>-122</v>
      </c>
      <c r="B46" s="57" t="str">
        <f>IF('Plussring(B)'!E24="","",IF('Plussring(B)'!E24='Plussring(B)'!B23,'Plussring(B)'!B25,'Plussring(B)'!B23))</f>
        <v>Anneli Mälksoo</v>
      </c>
      <c r="C46" s="57"/>
      <c r="D46" s="57"/>
      <c r="E46" s="18"/>
      <c r="F46" s="10" t="str">
        <f>IF(Mängud!F60="","",Mängud!F60)</f>
        <v>w.o.</v>
      </c>
      <c r="G46" s="13"/>
      <c r="J46" s="11">
        <v>218</v>
      </c>
      <c r="K46" s="59" t="str">
        <f>IF(Mängud!E119="","",Mängud!E119)</f>
        <v>Raigo Rommot</v>
      </c>
      <c r="L46" s="59"/>
      <c r="M46" s="59"/>
      <c r="P46" s="11"/>
      <c r="V46" s="16"/>
    </row>
    <row r="47" spans="4:22" s="6" customFormat="1" ht="9.75">
      <c r="D47" s="7">
        <v>-136</v>
      </c>
      <c r="E47" s="57" t="str">
        <f>IF('Plussring(A)'!H32="","",IF('Plussring(A)'!H32='Plussring(A)'!E30,'Plussring(A)'!E34,'Plussring(A)'!E30))</f>
        <v>Reti Juus</v>
      </c>
      <c r="F47" s="57"/>
      <c r="G47" s="57"/>
      <c r="J47" s="11"/>
      <c r="K47" s="9"/>
      <c r="L47" s="10" t="str">
        <f>IF(Mängud!F119="","",Mängud!F119)</f>
        <v>3:0</v>
      </c>
      <c r="M47" s="8"/>
      <c r="P47" s="11"/>
      <c r="V47" s="16"/>
    </row>
    <row r="48" spans="1:22" s="6" customFormat="1" ht="9.75">
      <c r="A48" s="7">
        <v>-123</v>
      </c>
      <c r="B48" s="57" t="str">
        <f>IF('Plussring(B)'!E28="","",IF('Plussring(B)'!E28='Plussring(B)'!B27,'Plussring(B)'!B29,'Plussring(B)'!B27))</f>
        <v>Heiki Hansar</v>
      </c>
      <c r="C48" s="57"/>
      <c r="D48" s="57"/>
      <c r="G48" s="8">
        <v>192</v>
      </c>
      <c r="H48" s="59" t="str">
        <f>IF(Mängud!E93="","",Mängud!E93)</f>
        <v>Reti Juus</v>
      </c>
      <c r="I48" s="59"/>
      <c r="J48" s="59"/>
      <c r="K48" s="12"/>
      <c r="M48" s="11">
        <v>238</v>
      </c>
      <c r="N48" s="59" t="str">
        <f>IF(Mängud!E139="","",Mängud!E139)</f>
        <v>Heino Kruusement</v>
      </c>
      <c r="O48" s="59"/>
      <c r="P48" s="59"/>
      <c r="Q48" s="12"/>
      <c r="V48" s="16"/>
    </row>
    <row r="49" spans="4:22" s="6" customFormat="1" ht="9.75">
      <c r="D49" s="8">
        <v>160</v>
      </c>
      <c r="E49" s="61" t="str">
        <f>IF(Mängud!E61="","",Mängud!E61)</f>
        <v>Heiki Hansar</v>
      </c>
      <c r="F49" s="61"/>
      <c r="G49" s="61"/>
      <c r="H49" s="9"/>
      <c r="I49" s="10" t="str">
        <f>IF(Mängud!F93="","",Mängud!F93)</f>
        <v>3:1</v>
      </c>
      <c r="J49" s="13"/>
      <c r="K49" s="14"/>
      <c r="M49" s="11"/>
      <c r="N49" s="9"/>
      <c r="O49" s="10" t="str">
        <f>IF(Mängud!F139="","",Mängud!F139)</f>
        <v>3:1</v>
      </c>
      <c r="P49" s="13"/>
      <c r="Q49" s="14"/>
      <c r="V49" s="16"/>
    </row>
    <row r="50" spans="1:22" s="6" customFormat="1" ht="9.75">
      <c r="A50" s="7">
        <v>-124</v>
      </c>
      <c r="B50" s="57" t="str">
        <f>IF('Plussring(B)'!E32="","",IF('Plussring(B)'!E32='Plussring(B)'!B31,'Plussring(B)'!B33,'Plussring(B)'!B31))</f>
        <v>Bye Bye</v>
      </c>
      <c r="C50" s="57"/>
      <c r="D50" s="57"/>
      <c r="E50" s="18"/>
      <c r="F50" s="10" t="str">
        <f>IF(Mängud!F61="","",Mängud!F61)</f>
        <v>w.o.</v>
      </c>
      <c r="G50" s="13"/>
      <c r="J50" s="15">
        <v>-171</v>
      </c>
      <c r="K50" s="60" t="str">
        <f>IF('Plussring(B)'!K42="","",IF('Plussring(B)'!K42='Plussring(B)'!H38,'Plussring(B)'!H46,'Plussring(B)'!H38))</f>
        <v>Heino Kruusement</v>
      </c>
      <c r="L50" s="60"/>
      <c r="M50" s="60"/>
      <c r="P50" s="15">
        <v>-221</v>
      </c>
      <c r="Q50" s="57" t="str">
        <f>IF('Plussring(A)'!N20="","",IF('Plussring(A)'!N20='Plussring(A)'!K12,'Plussring(A)'!K28,'Plussring(A)'!K12))</f>
        <v>Kai Thornbech</v>
      </c>
      <c r="R50" s="57"/>
      <c r="S50" s="57"/>
      <c r="V50" s="16"/>
    </row>
    <row r="51" spans="4:22" s="6" customFormat="1" ht="9.75">
      <c r="D51" s="7">
        <v>-137</v>
      </c>
      <c r="E51" s="57" t="str">
        <f>IF('Plussring(A)'!H40="","",IF('Plussring(A)'!H40='Plussring(A)'!E38,'Plussring(A)'!E42,'Plussring(A)'!E38))</f>
        <v>Kristi Ernits</v>
      </c>
      <c r="F51" s="57"/>
      <c r="G51" s="57"/>
      <c r="S51" s="8"/>
      <c r="V51" s="16"/>
    </row>
    <row r="52" spans="1:22" s="6" customFormat="1" ht="9.75">
      <c r="A52" s="7">
        <v>-125</v>
      </c>
      <c r="B52" s="57" t="str">
        <f>IF('Plussring(B)'!E36="","",IF('Plussring(B)'!E36='Plussring(B)'!B35,'Plussring(B)'!B37,'Plussring(B)'!B35))</f>
        <v>Bye Bye</v>
      </c>
      <c r="C52" s="57"/>
      <c r="D52" s="57"/>
      <c r="G52" s="8">
        <v>193</v>
      </c>
      <c r="H52" s="59" t="str">
        <f>IF(Mängud!E94="","",Mängud!E94)</f>
        <v>Kristi Ernits</v>
      </c>
      <c r="I52" s="59"/>
      <c r="J52" s="59"/>
      <c r="S52" s="11"/>
      <c r="V52" s="16"/>
    </row>
    <row r="53" spans="4:22" s="6" customFormat="1" ht="9.75">
      <c r="D53" s="8">
        <v>161</v>
      </c>
      <c r="E53" s="61" t="str">
        <f>IF(Mängud!E62="","",Mängud!E62)</f>
        <v>Vahur Männa</v>
      </c>
      <c r="F53" s="61"/>
      <c r="G53" s="61"/>
      <c r="H53" s="9"/>
      <c r="I53" s="10" t="str">
        <f>IF(Mängud!F94="","",Mängud!F94)</f>
        <v>3:0</v>
      </c>
      <c r="J53" s="8"/>
      <c r="S53" s="11"/>
      <c r="V53" s="16"/>
    </row>
    <row r="54" spans="1:22" s="6" customFormat="1" ht="9.75">
      <c r="A54" s="7">
        <v>-126</v>
      </c>
      <c r="B54" s="57" t="str">
        <f>IF('Plussring(B)'!E40="","",IF('Plussring(B)'!E40='Plussring(B)'!B39,'Plussring(B)'!B41,'Plussring(B)'!B39))</f>
        <v>Vahur Männa</v>
      </c>
      <c r="C54" s="57"/>
      <c r="D54" s="57"/>
      <c r="E54" s="18"/>
      <c r="F54" s="10" t="str">
        <f>IF(Mängud!F62="","",Mängud!F62)</f>
        <v>w.o.</v>
      </c>
      <c r="G54" s="13"/>
      <c r="J54" s="11">
        <v>219</v>
      </c>
      <c r="K54" s="59" t="str">
        <f>IF(Mängud!E120="","",Mängud!E120)</f>
        <v>Andres Puusep</v>
      </c>
      <c r="L54" s="59"/>
      <c r="M54" s="59"/>
      <c r="P54" s="19" t="s">
        <v>17</v>
      </c>
      <c r="Q54" s="60" t="str">
        <f>IF(Mängud!E175="","",Mängud!E175)</f>
        <v>Katrin-riina Hanson</v>
      </c>
      <c r="R54" s="60"/>
      <c r="S54" s="60"/>
      <c r="T54" s="9">
        <v>274</v>
      </c>
      <c r="V54" s="16"/>
    </row>
    <row r="55" spans="4:22" s="6" customFormat="1" ht="9.75">
      <c r="D55" s="7">
        <v>-138</v>
      </c>
      <c r="E55" s="57" t="str">
        <f>IF('Plussring(A)'!H48="","",IF('Plussring(A)'!H48='Plussring(A)'!E46,'Plussring(A)'!E50,'Plussring(A)'!E46))</f>
        <v>Andres Puusep</v>
      </c>
      <c r="F55" s="57"/>
      <c r="G55" s="57"/>
      <c r="J55" s="11"/>
      <c r="K55" s="9"/>
      <c r="L55" s="10" t="str">
        <f>IF(Mängud!F120="","",Mängud!F120)</f>
        <v>3:0</v>
      </c>
      <c r="M55" s="8"/>
      <c r="R55" s="10" t="str">
        <f>IF(Mängud!F175="","",Mängud!F175)</f>
        <v>3:1</v>
      </c>
      <c r="S55" s="11"/>
      <c r="V55" s="16"/>
    </row>
    <row r="56" spans="1:22" s="6" customFormat="1" ht="9.75">
      <c r="A56" s="7">
        <v>-127</v>
      </c>
      <c r="B56" s="57" t="str">
        <f>IF('Plussring(B)'!E44="","",IF('Plussring(B)'!E44='Plussring(B)'!B43,'Plussring(B)'!B45,'Plussring(B)'!B43))</f>
        <v>Neverly Lukas</v>
      </c>
      <c r="C56" s="57"/>
      <c r="D56" s="57"/>
      <c r="G56" s="8">
        <v>194</v>
      </c>
      <c r="H56" s="59" t="str">
        <f>IF(Mängud!E95="","",Mängud!E95)</f>
        <v>Andres Puusep</v>
      </c>
      <c r="I56" s="59"/>
      <c r="J56" s="59"/>
      <c r="K56" s="12"/>
      <c r="M56" s="11">
        <v>239</v>
      </c>
      <c r="N56" s="59" t="str">
        <f>IF(Mängud!E140="","",Mängud!E140)</f>
        <v>Katrin-riina Hanson</v>
      </c>
      <c r="O56" s="59"/>
      <c r="P56" s="59"/>
      <c r="S56" s="11"/>
      <c r="V56" s="16"/>
    </row>
    <row r="57" spans="4:22" s="6" customFormat="1" ht="9.75">
      <c r="D57" s="8">
        <v>162</v>
      </c>
      <c r="E57" s="61" t="str">
        <f>IF(Mängud!E63="","",Mängud!E63)</f>
        <v>Neverly Lukas</v>
      </c>
      <c r="F57" s="61"/>
      <c r="G57" s="61"/>
      <c r="H57" s="9"/>
      <c r="I57" s="10" t="str">
        <f>IF(Mängud!F95="","",Mängud!F95)</f>
        <v>3:0</v>
      </c>
      <c r="J57" s="13"/>
      <c r="K57" s="14"/>
      <c r="M57" s="11"/>
      <c r="N57" s="9"/>
      <c r="O57" s="10" t="str">
        <f>IF(Mängud!F140="","",Mängud!F140)</f>
        <v>3:2</v>
      </c>
      <c r="P57" s="8"/>
      <c r="S57" s="11"/>
      <c r="V57" s="16"/>
    </row>
    <row r="58" spans="1:22" s="6" customFormat="1" ht="9.75">
      <c r="A58" s="7">
        <v>-128</v>
      </c>
      <c r="B58" s="57" t="str">
        <f>IF('Plussring(B)'!E48="","",IF('Plussring(B)'!E48='Plussring(B)'!B47,'Plussring(B)'!B49,'Plussring(B)'!B47))</f>
        <v>Bye Bye</v>
      </c>
      <c r="C58" s="57"/>
      <c r="D58" s="57"/>
      <c r="E58" s="18"/>
      <c r="F58" s="10" t="str">
        <f>IF(Mängud!F63="","",Mängud!F63)</f>
        <v>w.o.</v>
      </c>
      <c r="G58" s="13"/>
      <c r="J58" s="15">
        <v>-170</v>
      </c>
      <c r="K58" s="60" t="str">
        <f>IF('Plussring(B)'!K26="","",IF('Plussring(B)'!K26='Plussring(B)'!H22,'Plussring(B)'!H30,'Plussring(B)'!H22))</f>
        <v>Katrin-riina Hanson</v>
      </c>
      <c r="L58" s="60"/>
      <c r="M58" s="60"/>
      <c r="P58" s="11"/>
      <c r="S58" s="11"/>
      <c r="V58" s="16"/>
    </row>
    <row r="59" spans="4:22" s="6" customFormat="1" ht="9.75">
      <c r="D59" s="7">
        <v>-139</v>
      </c>
      <c r="E59" s="57" t="str">
        <f>IF('Plussring(A)'!H56="","",IF('Plussring(A)'!H56='Plussring(A)'!E54,'Plussring(A)'!E58,'Plussring(A)'!E54))</f>
        <v>Marika Kotka</v>
      </c>
      <c r="F59" s="57"/>
      <c r="G59" s="57"/>
      <c r="P59" s="11"/>
      <c r="S59" s="11"/>
      <c r="V59" s="16"/>
    </row>
    <row r="60" spans="1:22" s="6" customFormat="1" ht="9.75">
      <c r="A60" s="7">
        <v>-129</v>
      </c>
      <c r="B60" s="57" t="str">
        <f>IF('Plussring(B)'!E52="","",IF('Plussring(B)'!E52='Plussring(B)'!B51,'Plussring(B)'!B53,'Plussring(B)'!B51))</f>
        <v>Bye Bye</v>
      </c>
      <c r="C60" s="57"/>
      <c r="D60" s="57"/>
      <c r="G60" s="8">
        <v>195</v>
      </c>
      <c r="H60" s="59" t="str">
        <f>IF(Mängud!E96="","",Mängud!E96)</f>
        <v>Marika Kotka</v>
      </c>
      <c r="I60" s="59"/>
      <c r="J60" s="59"/>
      <c r="P60" s="11">
        <v>256</v>
      </c>
      <c r="Q60" s="61" t="str">
        <f>IF(Mängud!E157="","",Mängud!E157)</f>
        <v>Katrin-riina Hanson</v>
      </c>
      <c r="R60" s="61"/>
      <c r="S60" s="61"/>
      <c r="V60" s="16"/>
    </row>
    <row r="61" spans="4:22" s="6" customFormat="1" ht="9.75">
      <c r="D61" s="8">
        <v>163</v>
      </c>
      <c r="E61" s="61" t="str">
        <f>IF(Mängud!E64="","",Mängud!E64)</f>
        <v>Jako Lill</v>
      </c>
      <c r="F61" s="61"/>
      <c r="G61" s="61"/>
      <c r="H61" s="9"/>
      <c r="I61" s="10" t="str">
        <f>IF(Mängud!F96="","",Mängud!F96)</f>
        <v>3:0</v>
      </c>
      <c r="J61" s="8"/>
      <c r="P61" s="11"/>
      <c r="Q61" s="9"/>
      <c r="R61" s="10" t="str">
        <f>IF(Mängud!F157="","",Mängud!F157)</f>
        <v>3:1</v>
      </c>
      <c r="V61" s="16"/>
    </row>
    <row r="62" spans="1:22" s="6" customFormat="1" ht="9.75">
      <c r="A62" s="7">
        <v>-130</v>
      </c>
      <c r="B62" s="57" t="str">
        <f>IF('Plussring(B)'!E56="","",IF('Plussring(B)'!E56='Plussring(B)'!B55,'Plussring(B)'!B57,'Plussring(B)'!B55))</f>
        <v>Jako Lill</v>
      </c>
      <c r="C62" s="57"/>
      <c r="D62" s="57"/>
      <c r="E62" s="18"/>
      <c r="F62" s="10" t="str">
        <f>IF(Mängud!F64="","",Mängud!F64)</f>
        <v>w.o.</v>
      </c>
      <c r="G62" s="13"/>
      <c r="J62" s="11">
        <v>220</v>
      </c>
      <c r="K62" s="59" t="str">
        <f>IF(Mängud!E121="","",Mängud!E121)</f>
        <v>Alex Rahuoja</v>
      </c>
      <c r="L62" s="59"/>
      <c r="M62" s="59"/>
      <c r="P62" s="11"/>
      <c r="V62" s="16"/>
    </row>
    <row r="63" spans="4:22" s="6" customFormat="1" ht="9.75">
      <c r="D63" s="7">
        <v>-140</v>
      </c>
      <c r="E63" s="57" t="str">
        <f>IF('Plussring(A)'!H64="","",IF('Plussring(A)'!H64='Plussring(A)'!E62,'Plussring(A)'!E66,'Plussring(A)'!E62))</f>
        <v>Alex Rahuoja</v>
      </c>
      <c r="F63" s="57"/>
      <c r="G63" s="57"/>
      <c r="J63" s="11"/>
      <c r="K63" s="9"/>
      <c r="L63" s="10" t="str">
        <f>IF(Mängud!F121="","",Mängud!F121)</f>
        <v>3:0</v>
      </c>
      <c r="M63" s="8"/>
      <c r="P63" s="11"/>
      <c r="V63" s="16"/>
    </row>
    <row r="64" spans="1:22" s="6" customFormat="1" ht="9.75">
      <c r="A64" s="7">
        <v>-131</v>
      </c>
      <c r="B64" s="57" t="str">
        <f>IF('Plussring(B)'!E60="","",IF('Plussring(B)'!E60='Plussring(B)'!B59,'Plussring(B)'!B61,'Plussring(B)'!B59))</f>
        <v>Mati Türk</v>
      </c>
      <c r="C64" s="57"/>
      <c r="D64" s="57"/>
      <c r="G64" s="8">
        <v>196</v>
      </c>
      <c r="H64" s="59" t="str">
        <f>IF(Mängud!E97="","",Mängud!E97)</f>
        <v>Alex Rahuoja</v>
      </c>
      <c r="I64" s="59"/>
      <c r="J64" s="59"/>
      <c r="K64" s="12"/>
      <c r="M64" s="11">
        <v>240</v>
      </c>
      <c r="N64" s="59" t="str">
        <f>IF(Mängud!E141="","",Mängud!E141)</f>
        <v>Andrus Mäletjärv</v>
      </c>
      <c r="O64" s="59"/>
      <c r="P64" s="59"/>
      <c r="Q64" s="12"/>
      <c r="V64" s="16"/>
    </row>
    <row r="65" spans="4:22" s="6" customFormat="1" ht="9.75">
      <c r="D65" s="8">
        <v>164</v>
      </c>
      <c r="E65" s="61" t="str">
        <f>IF(Mängud!E65="","",Mängud!E65)</f>
        <v>Mati Türk</v>
      </c>
      <c r="F65" s="61"/>
      <c r="G65" s="61"/>
      <c r="H65" s="9"/>
      <c r="I65" s="10" t="str">
        <f>IF(Mängud!F97="","",Mängud!F97)</f>
        <v>3:1</v>
      </c>
      <c r="J65" s="13"/>
      <c r="K65" s="14"/>
      <c r="M65" s="11"/>
      <c r="N65" s="9"/>
      <c r="O65" s="10" t="str">
        <f>IF(Mängud!F141="","",Mängud!F141)</f>
        <v>3:0</v>
      </c>
      <c r="P65" s="13"/>
      <c r="Q65" s="14"/>
      <c r="V65" s="16"/>
    </row>
    <row r="66" spans="1:22" s="6" customFormat="1" ht="9.75">
      <c r="A66" s="7">
        <v>-132</v>
      </c>
      <c r="B66" s="57" t="str">
        <f>IF('Plussring(B)'!E64="","",IF('Plussring(B)'!E64='Plussring(B)'!B63,'Plussring(B)'!B65,'Plussring(B)'!B63))</f>
        <v>Bye Bye</v>
      </c>
      <c r="C66" s="57"/>
      <c r="D66" s="57"/>
      <c r="E66" s="18"/>
      <c r="F66" s="10" t="str">
        <f>IF(Mängud!F65="","",Mängud!F65)</f>
        <v>w.o.</v>
      </c>
      <c r="G66" s="13"/>
      <c r="J66" s="15">
        <v>-169</v>
      </c>
      <c r="K66" s="60" t="str">
        <f>IF('Plussring(B)'!K10="","",IF('Plussring(B)'!K10='Plussring(B)'!H6,'Plussring(B)'!H14,'Plussring(B)'!H6))</f>
        <v>Andrus Mäletjärv</v>
      </c>
      <c r="L66" s="60"/>
      <c r="M66" s="60"/>
      <c r="V66" s="16"/>
    </row>
    <row r="67" spans="1:22" s="6" customFormat="1" ht="9.75">
      <c r="A67" s="7"/>
      <c r="B67" s="14"/>
      <c r="C67" s="14"/>
      <c r="D67" s="14"/>
      <c r="K67" s="14"/>
      <c r="L67" s="14"/>
      <c r="M67" s="14"/>
      <c r="V67" s="16"/>
    </row>
    <row r="68" spans="1:22" s="6" customFormat="1" ht="9.75">
      <c r="A68" s="11"/>
      <c r="B68" s="85" t="s">
        <v>18</v>
      </c>
      <c r="C68" s="85"/>
      <c r="D68" s="85"/>
      <c r="E68" s="83" t="s">
        <v>19</v>
      </c>
      <c r="F68" s="83"/>
      <c r="G68" s="83"/>
      <c r="H68" s="83" t="s">
        <v>20</v>
      </c>
      <c r="I68" s="83"/>
      <c r="J68" s="83"/>
      <c r="K68" s="83" t="s">
        <v>21</v>
      </c>
      <c r="L68" s="83"/>
      <c r="M68" s="83"/>
      <c r="N68" s="83" t="s">
        <v>22</v>
      </c>
      <c r="O68" s="83"/>
      <c r="P68" s="83"/>
      <c r="Q68" s="84" t="s">
        <v>23</v>
      </c>
      <c r="R68" s="84"/>
      <c r="S68" s="84"/>
      <c r="V68" s="16"/>
    </row>
  </sheetData>
  <sheetProtection selectLockedCells="1" selectUnlockedCells="1"/>
  <mergeCells count="123">
    <mergeCell ref="Q2:S2"/>
    <mergeCell ref="E3:G3"/>
    <mergeCell ref="J3:M3"/>
    <mergeCell ref="B4:D4"/>
    <mergeCell ref="H4:J4"/>
    <mergeCell ref="E5:G5"/>
    <mergeCell ref="B6:D6"/>
    <mergeCell ref="K6:M6"/>
    <mergeCell ref="Q6:S6"/>
    <mergeCell ref="E7:G7"/>
    <mergeCell ref="B8:D8"/>
    <mergeCell ref="H8:J8"/>
    <mergeCell ref="N8:P8"/>
    <mergeCell ref="E9:G9"/>
    <mergeCell ref="B10:D10"/>
    <mergeCell ref="K10:M10"/>
    <mergeCell ref="E11:G11"/>
    <mergeCell ref="B12:D12"/>
    <mergeCell ref="H12:J12"/>
    <mergeCell ref="Q12:S12"/>
    <mergeCell ref="E13:G13"/>
    <mergeCell ref="B14:D14"/>
    <mergeCell ref="K14:M14"/>
    <mergeCell ref="E15:G15"/>
    <mergeCell ref="B16:D16"/>
    <mergeCell ref="H16:J16"/>
    <mergeCell ref="N16:P16"/>
    <mergeCell ref="E17:G17"/>
    <mergeCell ref="B18:D18"/>
    <mergeCell ref="K18:M18"/>
    <mergeCell ref="Q18:S18"/>
    <mergeCell ref="E19:G19"/>
    <mergeCell ref="B20:D20"/>
    <mergeCell ref="H20:J20"/>
    <mergeCell ref="E21:G21"/>
    <mergeCell ref="B22:D22"/>
    <mergeCell ref="K22:M22"/>
    <mergeCell ref="Q22:S22"/>
    <mergeCell ref="E23:G23"/>
    <mergeCell ref="B24:D24"/>
    <mergeCell ref="H24:J24"/>
    <mergeCell ref="N24:P24"/>
    <mergeCell ref="E25:G25"/>
    <mergeCell ref="B26:D26"/>
    <mergeCell ref="K26:M26"/>
    <mergeCell ref="E27:G27"/>
    <mergeCell ref="B28:D28"/>
    <mergeCell ref="H28:J28"/>
    <mergeCell ref="Q28:S28"/>
    <mergeCell ref="E29:G29"/>
    <mergeCell ref="B30:D30"/>
    <mergeCell ref="K30:M30"/>
    <mergeCell ref="E31:G31"/>
    <mergeCell ref="B32:D32"/>
    <mergeCell ref="H32:J32"/>
    <mergeCell ref="N32:P32"/>
    <mergeCell ref="E33:G33"/>
    <mergeCell ref="B34:D34"/>
    <mergeCell ref="K34:M34"/>
    <mergeCell ref="Q34:S34"/>
    <mergeCell ref="E35:G35"/>
    <mergeCell ref="B36:D36"/>
    <mergeCell ref="H36:J36"/>
    <mergeCell ref="E37:G37"/>
    <mergeCell ref="B38:D38"/>
    <mergeCell ref="K38:M38"/>
    <mergeCell ref="Q38:S38"/>
    <mergeCell ref="E39:G39"/>
    <mergeCell ref="B40:D40"/>
    <mergeCell ref="H40:J40"/>
    <mergeCell ref="N40:P40"/>
    <mergeCell ref="E41:G41"/>
    <mergeCell ref="B42:D42"/>
    <mergeCell ref="K42:M42"/>
    <mergeCell ref="E43:G43"/>
    <mergeCell ref="B44:D44"/>
    <mergeCell ref="H44:J44"/>
    <mergeCell ref="Q44:S44"/>
    <mergeCell ref="E45:G45"/>
    <mergeCell ref="B46:D46"/>
    <mergeCell ref="K46:M46"/>
    <mergeCell ref="E47:G47"/>
    <mergeCell ref="B48:D48"/>
    <mergeCell ref="H48:J48"/>
    <mergeCell ref="N48:P48"/>
    <mergeCell ref="E49:G49"/>
    <mergeCell ref="B50:D50"/>
    <mergeCell ref="K50:M50"/>
    <mergeCell ref="Q50:S50"/>
    <mergeCell ref="E51:G51"/>
    <mergeCell ref="B52:D52"/>
    <mergeCell ref="H52:J52"/>
    <mergeCell ref="E53:G53"/>
    <mergeCell ref="B54:D54"/>
    <mergeCell ref="K54:M54"/>
    <mergeCell ref="Q54:S54"/>
    <mergeCell ref="E55:G55"/>
    <mergeCell ref="B56:D56"/>
    <mergeCell ref="H56:J56"/>
    <mergeCell ref="N56:P56"/>
    <mergeCell ref="E57:G57"/>
    <mergeCell ref="B58:D58"/>
    <mergeCell ref="K58:M58"/>
    <mergeCell ref="E59:G59"/>
    <mergeCell ref="B60:D60"/>
    <mergeCell ref="H60:J60"/>
    <mergeCell ref="Q60:S60"/>
    <mergeCell ref="E61:G61"/>
    <mergeCell ref="B62:D62"/>
    <mergeCell ref="K62:M62"/>
    <mergeCell ref="E63:G63"/>
    <mergeCell ref="B64:D64"/>
    <mergeCell ref="H64:J64"/>
    <mergeCell ref="N64:P64"/>
    <mergeCell ref="N68:P68"/>
    <mergeCell ref="Q68:S68"/>
    <mergeCell ref="E65:G65"/>
    <mergeCell ref="B66:D66"/>
    <mergeCell ref="K66:M66"/>
    <mergeCell ref="B68:D68"/>
    <mergeCell ref="E68:G68"/>
    <mergeCell ref="H68:J68"/>
    <mergeCell ref="K68:M68"/>
  </mergeCells>
  <printOptions/>
  <pageMargins left="0.15" right="0.15" top="0.2298611111111111" bottom="0.31527777777777777" header="0.5118055555555555" footer="0.5118055555555555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V76"/>
  <sheetViews>
    <sheetView zoomScalePageLayoutView="0" workbookViewId="0" topLeftCell="A1">
      <selection activeCell="L47" sqref="L47"/>
    </sheetView>
  </sheetViews>
  <sheetFormatPr defaultColWidth="9.140625" defaultRowHeight="12.75"/>
  <cols>
    <col min="1" max="1" width="4.140625" style="5" customWidth="1"/>
    <col min="2" max="19" width="5.7109375" style="5" customWidth="1"/>
    <col min="20" max="20" width="3.140625" style="5" customWidth="1"/>
    <col min="21" max="16384" width="9.140625" style="5" customWidth="1"/>
  </cols>
  <sheetData>
    <row r="1" s="6" customFormat="1" ht="9.75">
      <c r="V1" s="16"/>
    </row>
    <row r="2" spans="1:22" s="6" customFormat="1" ht="9.75">
      <c r="A2" s="15">
        <v>271</v>
      </c>
      <c r="B2" s="57" t="str">
        <f>IF(Miinusring!Q6="","",Miinusring!Q6)</f>
        <v>Allan Salla</v>
      </c>
      <c r="C2" s="57"/>
      <c r="D2" s="57"/>
      <c r="J2" s="17"/>
      <c r="K2" s="17"/>
      <c r="L2" s="17"/>
      <c r="M2" s="17"/>
      <c r="N2" s="14"/>
      <c r="O2" s="14"/>
      <c r="P2" s="14"/>
      <c r="V2" s="16"/>
    </row>
    <row r="3" spans="4:22" s="6" customFormat="1" ht="9.75">
      <c r="D3" s="8">
        <v>287</v>
      </c>
      <c r="E3" s="59" t="str">
        <f>IF(Mängud!E188="","",Mängud!E188)</f>
        <v>Allan Salla</v>
      </c>
      <c r="F3" s="59"/>
      <c r="G3" s="59"/>
      <c r="M3" s="62" t="s">
        <v>24</v>
      </c>
      <c r="N3" s="62"/>
      <c r="O3" s="62"/>
      <c r="P3" s="62"/>
      <c r="Q3" s="14"/>
      <c r="R3" s="14"/>
      <c r="S3" s="14"/>
      <c r="V3" s="16"/>
    </row>
    <row r="4" spans="1:22" s="6" customFormat="1" ht="9.75">
      <c r="A4" s="15">
        <v>272</v>
      </c>
      <c r="B4" s="60" t="str">
        <f>IF(Miinusring!Q22="","",Miinusring!Q22)</f>
        <v>Tristan Pugi</v>
      </c>
      <c r="C4" s="60"/>
      <c r="D4" s="60"/>
      <c r="E4" s="9"/>
      <c r="F4" s="10" t="str">
        <f>IF(Mängud!F188="","",Mängud!F188)</f>
        <v>3:0</v>
      </c>
      <c r="G4" s="8">
        <v>302</v>
      </c>
      <c r="H4" s="59" t="str">
        <f>IF(Mängud!E203="","",Mängud!E203)</f>
        <v>Allan Salla</v>
      </c>
      <c r="I4" s="59"/>
      <c r="J4" s="59"/>
      <c r="N4" s="14"/>
      <c r="O4" s="14"/>
      <c r="P4" s="14"/>
      <c r="Q4" s="14"/>
      <c r="R4" s="14"/>
      <c r="S4" s="14"/>
      <c r="V4" s="16"/>
    </row>
    <row r="5" spans="4:22" s="6" customFormat="1" ht="9.75">
      <c r="D5" s="15">
        <v>-261</v>
      </c>
      <c r="E5" s="60" t="str">
        <f>IF('Plussring(A)'!Q36="","",IF('Plussring(A)'!Q36='Plussring(A)'!N20,'Plussring(A)'!N52,'Plussring(A)'!N20))</f>
        <v>Pille Veesaar</v>
      </c>
      <c r="F5" s="60"/>
      <c r="G5" s="60"/>
      <c r="H5" s="20"/>
      <c r="I5" s="21" t="str">
        <f>IF(Mängud!F203="","",Mängud!F203)</f>
        <v>3:0</v>
      </c>
      <c r="J5" s="8"/>
      <c r="N5" s="14"/>
      <c r="O5" s="14"/>
      <c r="P5" s="14"/>
      <c r="Q5" s="14"/>
      <c r="R5" s="14"/>
      <c r="S5" s="14"/>
      <c r="V5" s="16"/>
    </row>
    <row r="6" spans="1:22" s="6" customFormat="1" ht="9.75">
      <c r="A6" s="15">
        <v>273</v>
      </c>
      <c r="B6" s="57" t="str">
        <f>IF(Miinusring!Q38="","",Miinusring!Q38)</f>
        <v>Heino Kruusement</v>
      </c>
      <c r="C6" s="57"/>
      <c r="D6" s="57"/>
      <c r="G6" s="14"/>
      <c r="H6" s="14"/>
      <c r="I6" s="14"/>
      <c r="J6" s="11">
        <v>322</v>
      </c>
      <c r="K6" s="59" t="str">
        <f>IF(Mängud!E223="","",Mängud!E223)</f>
        <v>Allan Salla</v>
      </c>
      <c r="L6" s="59"/>
      <c r="M6" s="59"/>
      <c r="N6" s="22" t="s">
        <v>25</v>
      </c>
      <c r="O6" s="14"/>
      <c r="P6" s="14"/>
      <c r="Q6" s="14"/>
      <c r="R6" s="14"/>
      <c r="S6" s="14"/>
      <c r="V6" s="16"/>
    </row>
    <row r="7" spans="4:22" s="6" customFormat="1" ht="9.75">
      <c r="D7" s="8">
        <v>288</v>
      </c>
      <c r="E7" s="59" t="str">
        <f>IF(Mängud!E189="","",Mängud!E189)</f>
        <v>Heino Kruusement</v>
      </c>
      <c r="F7" s="59"/>
      <c r="G7" s="59"/>
      <c r="H7" s="14"/>
      <c r="I7" s="14"/>
      <c r="J7" s="11"/>
      <c r="K7" s="20"/>
      <c r="L7" s="21" t="str">
        <f>IF(Mängud!F223="","",Mängud!F223)</f>
        <v>3:1</v>
      </c>
      <c r="M7" s="14"/>
      <c r="N7" s="14"/>
      <c r="O7" s="14"/>
      <c r="P7" s="14"/>
      <c r="Q7" s="14"/>
      <c r="R7" s="14"/>
      <c r="S7" s="14"/>
      <c r="V7" s="16"/>
    </row>
    <row r="8" spans="1:22" s="6" customFormat="1" ht="9.75">
      <c r="A8" s="15">
        <v>274</v>
      </c>
      <c r="B8" s="60" t="str">
        <f>IF(Miinusring!Q54="","",Miinusring!Q54)</f>
        <v>Katrin-riina Hanson</v>
      </c>
      <c r="C8" s="60"/>
      <c r="D8" s="60"/>
      <c r="E8" s="9"/>
      <c r="F8" s="10" t="str">
        <f>IF(Mängud!F189="","",Mängud!F189)</f>
        <v>3:1</v>
      </c>
      <c r="G8" s="8">
        <v>303</v>
      </c>
      <c r="H8" s="59" t="str">
        <f>IF(Mängud!E204="","",Mängud!E204)</f>
        <v>Urmas King</v>
      </c>
      <c r="I8" s="59"/>
      <c r="J8" s="59"/>
      <c r="K8" s="12"/>
      <c r="L8" s="14"/>
      <c r="M8" s="14"/>
      <c r="N8" s="14"/>
      <c r="O8" s="14"/>
      <c r="P8" s="14"/>
      <c r="V8" s="16"/>
    </row>
    <row r="9" spans="4:22" s="6" customFormat="1" ht="9.75">
      <c r="D9" s="15">
        <v>-262</v>
      </c>
      <c r="E9" s="60" t="str">
        <f>IF('Plussring(B)'!Q34="","",IF('Plussring(B)'!Q34='Plussring(B)'!N18,'Plussring(B)'!N50,'Plussring(B)'!N18))</f>
        <v>Urmas King</v>
      </c>
      <c r="F9" s="60"/>
      <c r="G9" s="60"/>
      <c r="H9" s="20"/>
      <c r="I9" s="21" t="str">
        <f>IF(Mängud!F204="","",Mängud!F204)</f>
        <v>3:0</v>
      </c>
      <c r="J9" s="13"/>
      <c r="K9" s="14"/>
      <c r="L9" s="14"/>
      <c r="M9" s="14"/>
      <c r="N9" s="14"/>
      <c r="O9" s="14"/>
      <c r="P9" s="14"/>
      <c r="V9" s="16"/>
    </row>
    <row r="10" spans="1:22" s="6" customFormat="1" ht="9.75">
      <c r="A10" s="15">
        <v>-271</v>
      </c>
      <c r="B10" s="57" t="str">
        <f>IF(Miinusring!Q6="","",IF(Miinusring!Q6=Miinusring!Q2,Miinusring!Q12,Miinusring!Q2))</f>
        <v>Urmas Sinisalu</v>
      </c>
      <c r="C10" s="57"/>
      <c r="D10" s="57"/>
      <c r="H10" s="14"/>
      <c r="I10" s="14"/>
      <c r="J10" s="23">
        <v>-322</v>
      </c>
      <c r="K10" s="57" t="str">
        <f>IF(K6="","",IF(K6=H4,H8,H4))</f>
        <v>Urmas King</v>
      </c>
      <c r="L10" s="57"/>
      <c r="M10" s="57"/>
      <c r="N10" s="22" t="s">
        <v>26</v>
      </c>
      <c r="O10" s="14"/>
      <c r="P10" s="14"/>
      <c r="V10" s="16"/>
    </row>
    <row r="11" spans="2:22" s="6" customFormat="1" ht="9.75">
      <c r="B11" s="14"/>
      <c r="C11" s="14"/>
      <c r="D11" s="8">
        <v>295</v>
      </c>
      <c r="E11" s="59" t="str">
        <f>IF(Mängud!E196="","",Mängud!E196)</f>
        <v>Urmas Sinisalu</v>
      </c>
      <c r="F11" s="59"/>
      <c r="G11" s="59"/>
      <c r="H11" s="14"/>
      <c r="I11" s="14"/>
      <c r="J11" s="14"/>
      <c r="M11" s="15">
        <v>-302</v>
      </c>
      <c r="N11" s="57" t="str">
        <f>IF(H4="","",IF(H4=E3,E5,E3))</f>
        <v>Pille Veesaar</v>
      </c>
      <c r="O11" s="57"/>
      <c r="P11" s="57"/>
      <c r="V11" s="16"/>
    </row>
    <row r="12" spans="1:22" s="6" customFormat="1" ht="9.75">
      <c r="A12" s="15">
        <v>-272</v>
      </c>
      <c r="B12" s="60" t="str">
        <f>IF(Miinusring!Q22="","",IF(Miinusring!Q22=Miinusring!Q18,Miinusring!Q28,Miinusring!Q18))</f>
        <v>Riho Strazev</v>
      </c>
      <c r="C12" s="60"/>
      <c r="D12" s="60"/>
      <c r="E12" s="20"/>
      <c r="F12" s="21" t="str">
        <f>IF(Mängud!F196="","",Mängud!F196)</f>
        <v>3:0</v>
      </c>
      <c r="G12" s="8"/>
      <c r="H12" s="14"/>
      <c r="I12" s="14"/>
      <c r="J12" s="14"/>
      <c r="P12" s="8">
        <v>321</v>
      </c>
      <c r="Q12" s="59" t="str">
        <f>IF(Mängud!E222="","",Mängud!E222)</f>
        <v>Pille Veesaar</v>
      </c>
      <c r="R12" s="59"/>
      <c r="S12" s="59"/>
      <c r="T12" s="7" t="s">
        <v>27</v>
      </c>
      <c r="V12" s="16"/>
    </row>
    <row r="13" spans="2:22" s="6" customFormat="1" ht="9.75">
      <c r="B13" s="14"/>
      <c r="C13" s="14"/>
      <c r="D13" s="14"/>
      <c r="E13" s="14"/>
      <c r="F13" s="14"/>
      <c r="G13" s="11">
        <v>319</v>
      </c>
      <c r="H13" s="59" t="str">
        <f>IF(Mängud!E220="","",Mängud!E220)</f>
        <v>Urmas Sinisalu</v>
      </c>
      <c r="I13" s="59"/>
      <c r="J13" s="59"/>
      <c r="K13" s="7" t="s">
        <v>28</v>
      </c>
      <c r="M13" s="15">
        <v>-303</v>
      </c>
      <c r="N13" s="60" t="str">
        <f>IF(H8="","",IF(H8=E7,E9,E7))</f>
        <v>Heino Kruusement</v>
      </c>
      <c r="O13" s="60"/>
      <c r="P13" s="60"/>
      <c r="Q13" s="9"/>
      <c r="R13" s="10" t="str">
        <f>IF(Mängud!F222="","",Mängud!F222)</f>
        <v>w.o.</v>
      </c>
      <c r="V13" s="16"/>
    </row>
    <row r="14" spans="1:22" s="6" customFormat="1" ht="9.75">
      <c r="A14" s="15">
        <v>-273</v>
      </c>
      <c r="B14" s="57" t="str">
        <f>IF(Miinusring!Q38="","",IF(Miinusring!Q38=Miinusring!Q34,Miinusring!Q44,Miinusring!Q34))</f>
        <v>Veiko Ristissaar</v>
      </c>
      <c r="C14" s="57"/>
      <c r="D14" s="57"/>
      <c r="E14" s="14"/>
      <c r="F14" s="14"/>
      <c r="G14" s="11"/>
      <c r="H14" s="20"/>
      <c r="I14" s="21" t="str">
        <f>IF(Mängud!F220="","",Mängud!F220)</f>
        <v>3:2</v>
      </c>
      <c r="J14" s="14"/>
      <c r="P14" s="15">
        <v>-321</v>
      </c>
      <c r="Q14" s="57" t="str">
        <f>IF(Q12="","",IF(Q12=N11,N13,N11))</f>
        <v>Heino Kruusement</v>
      </c>
      <c r="R14" s="57"/>
      <c r="S14" s="57"/>
      <c r="T14" s="7" t="s">
        <v>29</v>
      </c>
      <c r="V14" s="16"/>
    </row>
    <row r="15" spans="2:22" s="6" customFormat="1" ht="9.75">
      <c r="B15" s="14"/>
      <c r="C15" s="14"/>
      <c r="D15" s="8">
        <v>296</v>
      </c>
      <c r="E15" s="59" t="str">
        <f>IF(Mängud!E197="","",Mängud!E197)</f>
        <v>Veiko Ristissaar</v>
      </c>
      <c r="F15" s="59"/>
      <c r="G15" s="59"/>
      <c r="H15" s="12"/>
      <c r="I15" s="14"/>
      <c r="J15" s="14"/>
      <c r="M15" s="15">
        <v>-287</v>
      </c>
      <c r="N15" s="57" t="str">
        <f>IF(E3="","",IF(E3=B2,B4,B2))</f>
        <v>Tristan Pugi</v>
      </c>
      <c r="O15" s="57"/>
      <c r="P15" s="57"/>
      <c r="Q15" s="14"/>
      <c r="R15" s="14"/>
      <c r="S15" s="14"/>
      <c r="V15" s="16"/>
    </row>
    <row r="16" spans="1:22" s="6" customFormat="1" ht="9.75">
      <c r="A16" s="15">
        <v>-274</v>
      </c>
      <c r="B16" s="60" t="str">
        <f>IF(Miinusring!Q54="","",IF(Miinusring!Q54=Miinusring!Q50,Miinusring!Q60,Miinusring!Q50))</f>
        <v>Kai Thornbech</v>
      </c>
      <c r="C16" s="60"/>
      <c r="D16" s="60"/>
      <c r="E16" s="20"/>
      <c r="F16" s="21" t="str">
        <f>IF(Mängud!F197="","",Mängud!F197)</f>
        <v>3:1</v>
      </c>
      <c r="G16" s="13"/>
      <c r="H16" s="14"/>
      <c r="I16" s="14"/>
      <c r="J16" s="14"/>
      <c r="P16" s="8">
        <v>320</v>
      </c>
      <c r="Q16" s="59" t="str">
        <f>IF(Mängud!E221="","",Mängud!E221)</f>
        <v>Katrin-riina Hanson</v>
      </c>
      <c r="R16" s="59"/>
      <c r="S16" s="59"/>
      <c r="T16" s="7" t="s">
        <v>30</v>
      </c>
      <c r="V16" s="16"/>
    </row>
    <row r="17" spans="2:22" s="6" customFormat="1" ht="9.75">
      <c r="B17" s="14"/>
      <c r="C17" s="14"/>
      <c r="D17" s="14"/>
      <c r="E17" s="14"/>
      <c r="F17" s="14"/>
      <c r="G17" s="23">
        <v>-319</v>
      </c>
      <c r="H17" s="57" t="str">
        <f>IF(H13="","",IF(H13=E11,E15,E11))</f>
        <v>Veiko Ristissaar</v>
      </c>
      <c r="I17" s="57"/>
      <c r="J17" s="57"/>
      <c r="K17" s="7" t="s">
        <v>31</v>
      </c>
      <c r="M17" s="15">
        <v>-288</v>
      </c>
      <c r="N17" s="60" t="str">
        <f>IF(E7="","",IF(E7=B6,B8,B6))</f>
        <v>Katrin-riina Hanson</v>
      </c>
      <c r="O17" s="60"/>
      <c r="P17" s="60"/>
      <c r="Q17" s="9"/>
      <c r="R17" s="10" t="str">
        <f>IF(Mängud!F221="","",Mängud!F221)</f>
        <v>3:1</v>
      </c>
      <c r="V17" s="16"/>
    </row>
    <row r="18" spans="1:22" s="6" customFormat="1" ht="9.75">
      <c r="A18" s="15">
        <v>-253</v>
      </c>
      <c r="B18" s="57" t="str">
        <f>IF(Miinusring!Q12="","",IF(Miinusring!Q12=Miinusring!N8,Miinusring!N16,Miinusring!N8))</f>
        <v>Imre Korsen</v>
      </c>
      <c r="C18" s="57"/>
      <c r="D18" s="57"/>
      <c r="P18" s="15">
        <v>-320</v>
      </c>
      <c r="Q18" s="57" t="str">
        <f>IF(Q16="","",IF(Q16=N15,N17,N15))</f>
        <v>Tristan Pugi</v>
      </c>
      <c r="R18" s="57"/>
      <c r="S18" s="57"/>
      <c r="T18" s="7" t="s">
        <v>32</v>
      </c>
      <c r="V18" s="16"/>
    </row>
    <row r="19" spans="4:22" s="6" customFormat="1" ht="9.75">
      <c r="D19" s="8">
        <v>293</v>
      </c>
      <c r="E19" s="59" t="str">
        <f>IF(Mängud!E194="","",Mängud!E194)</f>
        <v>Amanda Hallik</v>
      </c>
      <c r="F19" s="59"/>
      <c r="G19" s="59"/>
      <c r="M19" s="15">
        <v>-295</v>
      </c>
      <c r="N19" s="57" t="str">
        <f>IF(E11="","",IF(E11=B10,B12,B10))</f>
        <v>Riho Strazev</v>
      </c>
      <c r="O19" s="57"/>
      <c r="P19" s="57"/>
      <c r="V19" s="16"/>
    </row>
    <row r="20" spans="1:22" s="6" customFormat="1" ht="9.75">
      <c r="A20" s="15">
        <v>-254</v>
      </c>
      <c r="B20" s="60" t="str">
        <f>IF(Miinusring!Q28="","",IF(Miinusring!Q28=Miinusring!N24,Miinusring!N32,Miinusring!N24))</f>
        <v>Amanda Hallik</v>
      </c>
      <c r="C20" s="60"/>
      <c r="D20" s="60"/>
      <c r="E20" s="9"/>
      <c r="F20" s="10" t="str">
        <f>IF(Mängud!F194="","",Mängud!F194)</f>
        <v>3:0</v>
      </c>
      <c r="G20" s="8"/>
      <c r="P20" s="8">
        <v>318</v>
      </c>
      <c r="Q20" s="59" t="str">
        <f>IF(Mängud!E219="","",Mängud!E219)</f>
        <v>Riho Strazev</v>
      </c>
      <c r="R20" s="59"/>
      <c r="S20" s="59"/>
      <c r="T20" s="7" t="s">
        <v>33</v>
      </c>
      <c r="V20" s="16"/>
    </row>
    <row r="21" spans="7:22" s="6" customFormat="1" ht="9.75">
      <c r="G21" s="11">
        <v>317</v>
      </c>
      <c r="H21" s="59" t="str">
        <f>IF(Mängud!E218="","",Mängud!E218)</f>
        <v>Kalju Kalda</v>
      </c>
      <c r="I21" s="59"/>
      <c r="J21" s="59"/>
      <c r="K21" s="7" t="s">
        <v>34</v>
      </c>
      <c r="M21" s="15">
        <v>-296</v>
      </c>
      <c r="N21" s="60" t="str">
        <f>IF(E15="","",IF(E15=B14,B16,B14))</f>
        <v>Kai Thornbech</v>
      </c>
      <c r="O21" s="60"/>
      <c r="P21" s="60"/>
      <c r="Q21" s="9"/>
      <c r="R21" s="10" t="str">
        <f>IF(Mängud!F219="","",Mängud!F219)</f>
        <v>3:2</v>
      </c>
      <c r="V21" s="16"/>
    </row>
    <row r="22" spans="1:22" s="6" customFormat="1" ht="9.75">
      <c r="A22" s="15">
        <v>-255</v>
      </c>
      <c r="B22" s="57" t="str">
        <f>IF(Miinusring!Q44="","",IF(Miinusring!Q44=Miinusring!N40,Miinusring!N48,Miinusring!N40))</f>
        <v>Kalju Kalda</v>
      </c>
      <c r="C22" s="57"/>
      <c r="D22" s="57"/>
      <c r="G22" s="11"/>
      <c r="H22" s="9"/>
      <c r="I22" s="10" t="str">
        <f>IF(Mängud!F218="","",Mängud!F218)</f>
        <v>3:0</v>
      </c>
      <c r="N22" s="14"/>
      <c r="O22" s="14"/>
      <c r="P22" s="23">
        <v>-318</v>
      </c>
      <c r="Q22" s="57" t="str">
        <f>IF(Q20="","",IF(Q20=N19,N21,N19))</f>
        <v>Kai Thornbech</v>
      </c>
      <c r="R22" s="57"/>
      <c r="S22" s="57"/>
      <c r="T22" s="7" t="s">
        <v>35</v>
      </c>
      <c r="V22" s="16"/>
    </row>
    <row r="23" spans="4:22" s="6" customFormat="1" ht="9.75">
      <c r="D23" s="8">
        <v>294</v>
      </c>
      <c r="E23" s="61" t="str">
        <f>IF(Mängud!E195="","",Mängud!E195)</f>
        <v>Kalju Kalda</v>
      </c>
      <c r="F23" s="61"/>
      <c r="G23" s="61"/>
      <c r="V23" s="16"/>
    </row>
    <row r="24" spans="1:22" s="6" customFormat="1" ht="9.75">
      <c r="A24" s="15">
        <v>-256</v>
      </c>
      <c r="B24" s="60" t="str">
        <f>IF(Miinusring!Q60="","",IF(Miinusring!Q60=Miinusring!N56,Miinusring!N64,Miinusring!N56))</f>
        <v>Andrus Mäletjärv</v>
      </c>
      <c r="C24" s="60"/>
      <c r="D24" s="60"/>
      <c r="E24" s="9"/>
      <c r="F24" s="10" t="str">
        <f>IF(Mängud!F195="","",Mängud!F195)</f>
        <v>3:1</v>
      </c>
      <c r="G24" s="13"/>
      <c r="H24" s="14"/>
      <c r="V24" s="16"/>
    </row>
    <row r="25" spans="7:22" s="6" customFormat="1" ht="9.75">
      <c r="G25" s="15">
        <v>-317</v>
      </c>
      <c r="H25" s="57" t="str">
        <f>IF(H21="","",IF(H21=E19,E23,E19))</f>
        <v>Amanda Hallik</v>
      </c>
      <c r="I25" s="57"/>
      <c r="J25" s="57"/>
      <c r="K25" s="7" t="s">
        <v>37</v>
      </c>
      <c r="V25" s="16"/>
    </row>
    <row r="26" spans="1:22" s="6" customFormat="1" ht="9.75">
      <c r="A26" s="15">
        <v>-233</v>
      </c>
      <c r="B26" s="57" t="str">
        <f>IF(Miinusring!N8="","",IF(Miinusring!N8=Miinusring!K6,Miinusring!K10,Miinusring!K6))</f>
        <v>Almar Rahuoja</v>
      </c>
      <c r="C26" s="57"/>
      <c r="D26" s="57"/>
      <c r="M26" s="15">
        <v>-293</v>
      </c>
      <c r="N26" s="57" t="str">
        <f>IF(E19="","",IF(E19=B18,B20,B18))</f>
        <v>Imre Korsen</v>
      </c>
      <c r="O26" s="57"/>
      <c r="P26" s="57"/>
      <c r="Q26" s="14"/>
      <c r="R26" s="14"/>
      <c r="S26" s="14"/>
      <c r="V26" s="16"/>
    </row>
    <row r="27" spans="4:22" s="6" customFormat="1" ht="9.75">
      <c r="D27" s="8">
        <v>257</v>
      </c>
      <c r="E27" s="59" t="str">
        <f>IF(Mängud!E158="","",Mängud!E158)</f>
        <v>Almar Rahuoja</v>
      </c>
      <c r="F27" s="59"/>
      <c r="G27" s="59"/>
      <c r="N27" s="14"/>
      <c r="O27" s="14"/>
      <c r="P27" s="8">
        <v>316</v>
      </c>
      <c r="Q27" s="59" t="str">
        <f>IF(Mängud!E217="","",Mängud!E217)</f>
        <v>Imre Korsen</v>
      </c>
      <c r="R27" s="59"/>
      <c r="S27" s="59"/>
      <c r="T27" s="7" t="s">
        <v>36</v>
      </c>
      <c r="V27" s="16"/>
    </row>
    <row r="28" spans="1:22" s="6" customFormat="1" ht="9.75">
      <c r="A28" s="15">
        <v>-234</v>
      </c>
      <c r="B28" s="57" t="str">
        <f>IF(Miinusring!N16="","",IF(Miinusring!N16=Miinusring!K14,Miinusring!K18,Miinusring!K14))</f>
        <v>Marko Perendi</v>
      </c>
      <c r="C28" s="57"/>
      <c r="D28" s="57"/>
      <c r="E28" s="18"/>
      <c r="F28" s="10" t="str">
        <f>IF(Mängud!F158="","",Mängud!F158)</f>
        <v>3:2</v>
      </c>
      <c r="G28" s="8"/>
      <c r="M28" s="15">
        <v>-294</v>
      </c>
      <c r="N28" s="60" t="str">
        <f>IF(E23="","",IF(E23=B22,B24,B22))</f>
        <v>Andrus Mäletjärv</v>
      </c>
      <c r="O28" s="60"/>
      <c r="P28" s="60"/>
      <c r="Q28" s="20"/>
      <c r="R28" s="21" t="str">
        <f>IF(Mängud!F217="","",Mängud!F217)</f>
        <v>3:2</v>
      </c>
      <c r="S28" s="14"/>
      <c r="V28" s="16"/>
    </row>
    <row r="29" spans="7:22" s="6" customFormat="1" ht="9.75">
      <c r="G29" s="11">
        <v>291</v>
      </c>
      <c r="H29" s="59" t="str">
        <f>IF(Mängud!E192="","",Mängud!E192)</f>
        <v>Vladyslav Rybachok</v>
      </c>
      <c r="I29" s="59"/>
      <c r="J29" s="59"/>
      <c r="V29" s="16"/>
    </row>
    <row r="30" spans="1:22" s="6" customFormat="1" ht="9.75">
      <c r="A30" s="15">
        <v>-235</v>
      </c>
      <c r="B30" s="57" t="str">
        <f>IF(Miinusring!N24="","",IF(Miinusring!N24=Miinusring!K22,Miinusring!K26,Miinusring!K22))</f>
        <v>Vladyslav Rybachok</v>
      </c>
      <c r="C30" s="57"/>
      <c r="D30" s="57"/>
      <c r="G30" s="11"/>
      <c r="H30" s="9"/>
      <c r="I30" s="10" t="str">
        <f>IF(Mängud!F192="","",Mängud!F192)</f>
        <v>3:1</v>
      </c>
      <c r="J30" s="8"/>
      <c r="P30" s="15">
        <v>-316</v>
      </c>
      <c r="Q30" s="57" t="str">
        <f>IF(Q27="","",IF(Q27=N26,N28,N26))</f>
        <v>Andrus Mäletjärv</v>
      </c>
      <c r="R30" s="57"/>
      <c r="S30" s="57"/>
      <c r="T30" s="7" t="s">
        <v>38</v>
      </c>
      <c r="V30" s="16"/>
    </row>
    <row r="31" spans="4:22" s="6" customFormat="1" ht="9.75">
      <c r="D31" s="8">
        <v>258</v>
      </c>
      <c r="E31" s="59" t="str">
        <f>IF(Mängud!E159="","",Mängud!E159)</f>
        <v>Vladyslav Rybachok</v>
      </c>
      <c r="F31" s="59"/>
      <c r="G31" s="59"/>
      <c r="H31" s="12"/>
      <c r="J31" s="11"/>
      <c r="V31" s="16"/>
    </row>
    <row r="32" spans="1:22" s="6" customFormat="1" ht="9.75">
      <c r="A32" s="15">
        <v>-236</v>
      </c>
      <c r="B32" s="57" t="str">
        <f>IF(Miinusring!N32="","",IF(Miinusring!N32=Miinusring!K30,Miinusring!K34,Miinusring!K30))</f>
        <v>Vladimir Šastin</v>
      </c>
      <c r="C32" s="57"/>
      <c r="D32" s="57"/>
      <c r="E32" s="18"/>
      <c r="F32" s="10" t="str">
        <f>IF(Mängud!F159="","",Mängud!F159)</f>
        <v>3:0</v>
      </c>
      <c r="G32" s="13"/>
      <c r="H32" s="14"/>
      <c r="J32" s="11"/>
      <c r="V32" s="16"/>
    </row>
    <row r="33" spans="10:22" s="6" customFormat="1" ht="9.75">
      <c r="J33" s="11">
        <v>315</v>
      </c>
      <c r="K33" s="59" t="str">
        <f>IF(Mängud!E216="","",Mängud!E216)</f>
        <v>Vladyslav Rybachok</v>
      </c>
      <c r="L33" s="59"/>
      <c r="M33" s="59"/>
      <c r="N33" s="7" t="s">
        <v>39</v>
      </c>
      <c r="V33" s="16"/>
    </row>
    <row r="34" spans="1:22" s="6" customFormat="1" ht="9.75">
      <c r="A34" s="15">
        <v>-237</v>
      </c>
      <c r="B34" s="57" t="str">
        <f>IF(Miinusring!N40="","",IF(Miinusring!N40=Miinusring!K38,Miinusring!K42,Miinusring!K38))</f>
        <v>Toomas Talumets</v>
      </c>
      <c r="C34" s="57"/>
      <c r="D34" s="57"/>
      <c r="J34" s="11"/>
      <c r="K34" s="9"/>
      <c r="L34" s="10" t="str">
        <f>IF(Mängud!F216="","",Mängud!F216)</f>
        <v>3:1</v>
      </c>
      <c r="V34" s="16"/>
    </row>
    <row r="35" spans="4:22" s="6" customFormat="1" ht="9.75">
      <c r="D35" s="8">
        <v>259</v>
      </c>
      <c r="E35" s="59" t="str">
        <f>IF(Mängud!E160="","",Mängud!E160)</f>
        <v>Toomas Talumets</v>
      </c>
      <c r="F35" s="59"/>
      <c r="G35" s="59"/>
      <c r="J35" s="11"/>
      <c r="V35" s="16"/>
    </row>
    <row r="36" spans="1:22" s="6" customFormat="1" ht="9.75">
      <c r="A36" s="15">
        <v>-238</v>
      </c>
      <c r="B36" s="57" t="str">
        <f>IF(Miinusring!N48="","",IF(Miinusring!N48=Miinusring!K46,Miinusring!K50,Miinusring!K46))</f>
        <v>Raigo Rommot</v>
      </c>
      <c r="C36" s="57"/>
      <c r="D36" s="57"/>
      <c r="E36" s="18"/>
      <c r="F36" s="10" t="str">
        <f>IF(Mängud!F160="","",Mängud!F160)</f>
        <v>3:0</v>
      </c>
      <c r="G36" s="8"/>
      <c r="J36" s="11"/>
      <c r="V36" s="16"/>
    </row>
    <row r="37" spans="7:22" s="6" customFormat="1" ht="9.75">
      <c r="G37" s="11">
        <v>292</v>
      </c>
      <c r="H37" s="61" t="str">
        <f>IF(Mängud!E193="","",Mängud!E193)</f>
        <v>Andres Puusep</v>
      </c>
      <c r="I37" s="61"/>
      <c r="J37" s="61"/>
      <c r="V37" s="16"/>
    </row>
    <row r="38" spans="1:22" s="6" customFormat="1" ht="9.75">
      <c r="A38" s="15">
        <v>-239</v>
      </c>
      <c r="B38" s="57" t="str">
        <f>IF(Miinusring!N56="","",IF(Miinusring!N56=Miinusring!K54,Miinusring!K58,Miinusring!K54))</f>
        <v>Andres Puusep</v>
      </c>
      <c r="C38" s="57"/>
      <c r="D38" s="57"/>
      <c r="G38" s="11"/>
      <c r="H38" s="9"/>
      <c r="I38" s="10" t="str">
        <f>IF(Mängud!F193="","",Mängud!F193)</f>
        <v>3:0</v>
      </c>
      <c r="J38" s="13"/>
      <c r="K38" s="14"/>
      <c r="V38" s="16"/>
    </row>
    <row r="39" spans="4:22" s="6" customFormat="1" ht="9.75">
      <c r="D39" s="8">
        <v>260</v>
      </c>
      <c r="E39" s="59" t="str">
        <f>IF(Mängud!E161="","",Mängud!E161)</f>
        <v>Andres Puusep</v>
      </c>
      <c r="F39" s="59"/>
      <c r="G39" s="59"/>
      <c r="H39" s="12"/>
      <c r="J39" s="15">
        <v>-315</v>
      </c>
      <c r="K39" s="57" t="str">
        <f>IF(K33="","",IF(K33=H29,H37,H29))</f>
        <v>Andres Puusep</v>
      </c>
      <c r="L39" s="57"/>
      <c r="M39" s="57"/>
      <c r="N39" s="7" t="s">
        <v>41</v>
      </c>
      <c r="V39" s="16"/>
    </row>
    <row r="40" spans="1:22" s="6" customFormat="1" ht="9.75">
      <c r="A40" s="15">
        <v>-240</v>
      </c>
      <c r="B40" s="57" t="str">
        <f>IF(Miinusring!N64="","",IF(Miinusring!N64=Miinusring!K62,Miinusring!K66,Miinusring!K62))</f>
        <v>Alex Rahuoja</v>
      </c>
      <c r="C40" s="57"/>
      <c r="D40" s="57"/>
      <c r="E40" s="18"/>
      <c r="F40" s="10" t="str">
        <f>IF(Mängud!F161="","",Mängud!F161)</f>
        <v>3:0</v>
      </c>
      <c r="G40" s="13"/>
      <c r="H40" s="14"/>
      <c r="V40" s="16"/>
    </row>
    <row r="41" spans="1:22" s="6" customFormat="1" ht="9.75">
      <c r="A41" s="15"/>
      <c r="B41" s="24"/>
      <c r="C41" s="24"/>
      <c r="D41" s="24"/>
      <c r="E41" s="20"/>
      <c r="F41" s="10"/>
      <c r="G41" s="14"/>
      <c r="H41" s="14"/>
      <c r="M41" s="15">
        <v>-291</v>
      </c>
      <c r="N41" s="57" t="str">
        <f>IF(H29="","",IF(H29=E27,E31,E27))</f>
        <v>Almar Rahuoja</v>
      </c>
      <c r="O41" s="57"/>
      <c r="P41" s="57"/>
      <c r="Q41" s="14"/>
      <c r="V41" s="16"/>
    </row>
    <row r="42" spans="1:22" s="6" customFormat="1" ht="9.75">
      <c r="A42" s="15">
        <v>-257</v>
      </c>
      <c r="B42" s="57" t="str">
        <f>IF(E27="","",IF(E27=B26,B28,B26))</f>
        <v>Marko Perendi</v>
      </c>
      <c r="C42" s="57"/>
      <c r="D42" s="57"/>
      <c r="P42" s="8">
        <v>314</v>
      </c>
      <c r="Q42" s="59" t="str">
        <f>IF(Mängud!E215="","",Mängud!E215)</f>
        <v>Toomas Talumets</v>
      </c>
      <c r="R42" s="59"/>
      <c r="S42" s="59"/>
      <c r="T42" s="7" t="s">
        <v>40</v>
      </c>
      <c r="V42" s="16"/>
    </row>
    <row r="43" spans="4:22" s="6" customFormat="1" ht="9.75">
      <c r="D43" s="11">
        <v>289</v>
      </c>
      <c r="E43" s="59" t="str">
        <f>IF(Mängud!E190="","",Mängud!E190)</f>
        <v>Vladimir Šastin</v>
      </c>
      <c r="F43" s="59"/>
      <c r="G43" s="59"/>
      <c r="M43" s="15">
        <v>-292</v>
      </c>
      <c r="N43" s="60" t="str">
        <f>IF(H37="","",IF(H37=E35,E39,E35))</f>
        <v>Toomas Talumets</v>
      </c>
      <c r="O43" s="60"/>
      <c r="P43" s="60"/>
      <c r="Q43" s="9"/>
      <c r="R43" s="10" t="str">
        <f>IF(Mängud!F215="","",Mängud!F215)</f>
        <v>3:0</v>
      </c>
      <c r="V43" s="16"/>
    </row>
    <row r="44" spans="1:22" s="6" customFormat="1" ht="9.75">
      <c r="A44" s="15">
        <v>-258</v>
      </c>
      <c r="B44" s="60" t="str">
        <f>IF(E31="","",IF(E31=B30,B32,B30))</f>
        <v>Vladimir Šastin</v>
      </c>
      <c r="C44" s="60"/>
      <c r="D44" s="60"/>
      <c r="E44" s="9"/>
      <c r="F44" s="10" t="str">
        <f>IF(Mängud!F190="","",Mängud!F190)</f>
        <v>3:0</v>
      </c>
      <c r="G44" s="8"/>
      <c r="V44" s="16"/>
    </row>
    <row r="45" spans="7:22" s="6" customFormat="1" ht="9.75">
      <c r="G45" s="11">
        <v>313</v>
      </c>
      <c r="H45" s="59" t="str">
        <f>IF(Mängud!E214="","",Mängud!E214)</f>
        <v>Vladimir Šastin</v>
      </c>
      <c r="I45" s="59"/>
      <c r="J45" s="59"/>
      <c r="K45" s="7" t="s">
        <v>43</v>
      </c>
      <c r="P45" s="15">
        <v>-314</v>
      </c>
      <c r="Q45" s="57" t="str">
        <f>IF(Q42="","",IF(Q42=N41,N43,N41))</f>
        <v>Almar Rahuoja</v>
      </c>
      <c r="R45" s="57"/>
      <c r="S45" s="57"/>
      <c r="T45" s="7" t="s">
        <v>42</v>
      </c>
      <c r="V45" s="16"/>
    </row>
    <row r="46" spans="1:22" s="6" customFormat="1" ht="9.75">
      <c r="A46" s="15">
        <v>-259</v>
      </c>
      <c r="B46" s="57" t="str">
        <f>IF(E35="","",IF(E35=B34,B36,B34))</f>
        <v>Raigo Rommot</v>
      </c>
      <c r="C46" s="57"/>
      <c r="D46" s="57"/>
      <c r="G46" s="11"/>
      <c r="H46" s="9"/>
      <c r="I46" s="10" t="str">
        <f>IF(Mängud!F214="","",Mängud!F214)</f>
        <v>3:1</v>
      </c>
      <c r="V46" s="16"/>
    </row>
    <row r="47" spans="4:22" s="6" customFormat="1" ht="9.75">
      <c r="D47" s="8">
        <v>290</v>
      </c>
      <c r="E47" s="59" t="str">
        <f>IF(Mängud!E191="","",Mängud!E191)</f>
        <v>Alex Rahuoja</v>
      </c>
      <c r="F47" s="59"/>
      <c r="G47" s="59"/>
      <c r="H47" s="12"/>
      <c r="V47" s="16"/>
    </row>
    <row r="48" spans="1:22" s="6" customFormat="1" ht="9.75">
      <c r="A48" s="15">
        <v>-260</v>
      </c>
      <c r="B48" s="60" t="str">
        <f>IF(E39="","",IF(E39=B38,B40,B38))</f>
        <v>Alex Rahuoja</v>
      </c>
      <c r="C48" s="60"/>
      <c r="D48" s="60"/>
      <c r="E48" s="9"/>
      <c r="F48" s="10" t="str">
        <f>IF(Mängud!F191="","",Mängud!F191)</f>
        <v>3:0</v>
      </c>
      <c r="G48" s="13"/>
      <c r="H48" s="14"/>
      <c r="V48" s="16"/>
    </row>
    <row r="49" spans="7:22" s="6" customFormat="1" ht="9.75">
      <c r="G49" s="15">
        <v>-313</v>
      </c>
      <c r="H49" s="57" t="str">
        <f>IF(H45="","",IF(H45=E43,E47,E43))</f>
        <v>Alex Rahuoja</v>
      </c>
      <c r="I49" s="57"/>
      <c r="J49" s="57"/>
      <c r="K49" s="7" t="s">
        <v>45</v>
      </c>
      <c r="V49" s="16"/>
    </row>
    <row r="50" spans="1:22" s="6" customFormat="1" ht="9.75">
      <c r="A50" s="15">
        <v>-213</v>
      </c>
      <c r="B50" s="57" t="str">
        <f>IF(Miinusring!K6="","",IF(Miinusring!K6=Miinusring!H4,Miinusring!H8,Miinusring!H4))</f>
        <v>Kert Talumets</v>
      </c>
      <c r="C50" s="57"/>
      <c r="D50" s="57"/>
      <c r="M50" s="15">
        <v>-289</v>
      </c>
      <c r="N50" s="57" t="str">
        <f>IF(E43="","",IF(E43=B42,B44,B42))</f>
        <v>Marko Perendi</v>
      </c>
      <c r="O50" s="57"/>
      <c r="P50" s="57"/>
      <c r="V50" s="16"/>
    </row>
    <row r="51" spans="4:22" s="6" customFormat="1" ht="9.75">
      <c r="D51" s="8">
        <v>249</v>
      </c>
      <c r="E51" s="59" t="str">
        <f>IF(Mängud!E150="","",Mängud!E150)</f>
        <v>Kalju Nasir</v>
      </c>
      <c r="F51" s="59"/>
      <c r="G51" s="59"/>
      <c r="P51" s="8">
        <v>312</v>
      </c>
      <c r="Q51" s="59" t="str">
        <f>IF(Mängud!E213="","",Mängud!E213)</f>
        <v>Raigo Rommot</v>
      </c>
      <c r="R51" s="59"/>
      <c r="S51" s="59"/>
      <c r="T51" s="7" t="s">
        <v>44</v>
      </c>
      <c r="V51" s="16"/>
    </row>
    <row r="52" spans="1:22" s="6" customFormat="1" ht="9.75">
      <c r="A52" s="15">
        <v>-214</v>
      </c>
      <c r="B52" s="57" t="str">
        <f>IF(Miinusring!K14="","",IF(Miinusring!K14=Miinusring!H12,Miinusring!H16,Miinusring!H12))</f>
        <v>Kalju Nasir</v>
      </c>
      <c r="C52" s="57"/>
      <c r="D52" s="57"/>
      <c r="E52" s="18"/>
      <c r="F52" s="10" t="str">
        <f>IF(Mängud!F150="","",Mängud!F150)</f>
        <v>3:0</v>
      </c>
      <c r="G52" s="8"/>
      <c r="M52" s="15">
        <v>-290</v>
      </c>
      <c r="N52" s="60" t="str">
        <f>IF(E47="","",IF(E47=B46,B48,B46))</f>
        <v>Raigo Rommot</v>
      </c>
      <c r="O52" s="60"/>
      <c r="P52" s="60"/>
      <c r="Q52" s="9"/>
      <c r="R52" s="10" t="str">
        <f>IF(Mängud!F213="","",Mängud!F213)</f>
        <v>3:0</v>
      </c>
      <c r="V52" s="16"/>
    </row>
    <row r="53" spans="7:22" s="6" customFormat="1" ht="9.75">
      <c r="G53" s="11">
        <v>285</v>
      </c>
      <c r="H53" s="59" t="str">
        <f>IF(Mängud!E186="","",Mängud!E186)</f>
        <v>Taimo Jullinen</v>
      </c>
      <c r="I53" s="59"/>
      <c r="J53" s="59"/>
      <c r="V53" s="16"/>
    </row>
    <row r="54" spans="1:22" s="6" customFormat="1" ht="9.75">
      <c r="A54" s="15">
        <v>-215</v>
      </c>
      <c r="B54" s="57" t="str">
        <f>IF(Miinusring!K22="","",IF(Miinusring!K22=Miinusring!H20,Miinusring!H24,Miinusring!H20))</f>
        <v>Taimo Jullinen</v>
      </c>
      <c r="C54" s="57"/>
      <c r="D54" s="57"/>
      <c r="G54" s="11"/>
      <c r="H54" s="9"/>
      <c r="I54" s="10" t="str">
        <f>IF(Mängud!F186="","",Mängud!F186)</f>
        <v>3:1</v>
      </c>
      <c r="J54" s="8"/>
      <c r="P54" s="15">
        <v>-312</v>
      </c>
      <c r="Q54" s="57" t="str">
        <f>IF(Q51="","",IF(Q51=N50,N52,N50))</f>
        <v>Marko Perendi</v>
      </c>
      <c r="R54" s="57"/>
      <c r="S54" s="57"/>
      <c r="T54" s="7" t="s">
        <v>46</v>
      </c>
      <c r="V54" s="16"/>
    </row>
    <row r="55" spans="4:22" s="6" customFormat="1" ht="9.75">
      <c r="D55" s="8">
        <v>250</v>
      </c>
      <c r="E55" s="59" t="str">
        <f>IF(Mängud!E151="","",Mängud!E151)</f>
        <v>Taimo Jullinen</v>
      </c>
      <c r="F55" s="59"/>
      <c r="G55" s="59"/>
      <c r="H55" s="12"/>
      <c r="J55" s="11"/>
      <c r="V55" s="16"/>
    </row>
    <row r="56" spans="1:22" s="6" customFormat="1" ht="9.75">
      <c r="A56" s="15">
        <v>-216</v>
      </c>
      <c r="B56" s="57" t="str">
        <f>IF(Miinusring!K30="","",IF(Miinusring!K30=Miinusring!H28,Miinusring!H32,Miinusring!H28))</f>
        <v>Reet Kullerkupp</v>
      </c>
      <c r="C56" s="57"/>
      <c r="D56" s="57"/>
      <c r="E56" s="18"/>
      <c r="F56" s="10" t="str">
        <f>IF(Mängud!F151="","",Mängud!F151)</f>
        <v>3:0</v>
      </c>
      <c r="G56" s="13"/>
      <c r="H56" s="14"/>
      <c r="J56" s="11"/>
      <c r="V56" s="16"/>
    </row>
    <row r="57" spans="10:22" s="6" customFormat="1" ht="9.75">
      <c r="J57" s="11">
        <v>311</v>
      </c>
      <c r="K57" s="59" t="str">
        <f>IF(Mängud!E212="","",Mängud!E212)</f>
        <v>Taimo Jullinen</v>
      </c>
      <c r="L57" s="59"/>
      <c r="M57" s="59"/>
      <c r="N57" s="7" t="s">
        <v>47</v>
      </c>
      <c r="V57" s="16"/>
    </row>
    <row r="58" spans="1:22" s="6" customFormat="1" ht="9.75">
      <c r="A58" s="15">
        <v>-217</v>
      </c>
      <c r="B58" s="57" t="str">
        <f>IF(Miinusring!K38="","",IF(Miinusring!K38=Miinusring!H36,Miinusring!H40,Miinusring!H36))</f>
        <v>Tõnu Hansar</v>
      </c>
      <c r="C58" s="57"/>
      <c r="D58" s="57"/>
      <c r="J58" s="11"/>
      <c r="K58" s="9"/>
      <c r="L58" s="10" t="str">
        <f>IF(Mängud!F212="","",Mängud!F212)</f>
        <v>3:1</v>
      </c>
      <c r="V58" s="16"/>
    </row>
    <row r="59" spans="4:22" s="6" customFormat="1" ht="9.75">
      <c r="D59" s="8">
        <v>251</v>
      </c>
      <c r="E59" s="59" t="str">
        <f>IF(Mängud!E152="","",Mängud!E152)</f>
        <v>Reti Juus</v>
      </c>
      <c r="F59" s="59"/>
      <c r="G59" s="59"/>
      <c r="J59" s="11"/>
      <c r="V59" s="16"/>
    </row>
    <row r="60" spans="1:22" s="6" customFormat="1" ht="9.75">
      <c r="A60" s="15">
        <v>-218</v>
      </c>
      <c r="B60" s="57" t="str">
        <f>IF(Miinusring!K46="","",IF(Miinusring!K46=Miinusring!H44,Miinusring!H48,Miinusring!H44))</f>
        <v>Reti Juus</v>
      </c>
      <c r="C60" s="57"/>
      <c r="D60" s="57"/>
      <c r="E60" s="18"/>
      <c r="F60" s="10" t="str">
        <f>IF(Mängud!F152="","",Mängud!F152)</f>
        <v>3:0</v>
      </c>
      <c r="G60" s="8"/>
      <c r="J60" s="11"/>
      <c r="V60" s="16"/>
    </row>
    <row r="61" spans="7:22" s="6" customFormat="1" ht="9.75">
      <c r="G61" s="11">
        <v>286</v>
      </c>
      <c r="H61" s="61" t="str">
        <f>IF(Mängud!E187="","",Mängud!E187)</f>
        <v>Reti Juus</v>
      </c>
      <c r="I61" s="61"/>
      <c r="J61" s="61"/>
      <c r="V61" s="16"/>
    </row>
    <row r="62" spans="1:22" s="6" customFormat="1" ht="9.75">
      <c r="A62" s="15">
        <v>-219</v>
      </c>
      <c r="B62" s="57" t="str">
        <f>IF(Miinusring!K54="","",IF(Miinusring!K54=Miinusring!H52,Miinusring!H56,Miinusring!H52))</f>
        <v>Kristi Ernits</v>
      </c>
      <c r="C62" s="57"/>
      <c r="D62" s="57"/>
      <c r="G62" s="11"/>
      <c r="H62" s="9"/>
      <c r="I62" s="10" t="str">
        <f>IF(Mängud!F187="","",Mängud!F187)</f>
        <v>3:0</v>
      </c>
      <c r="J62" s="13"/>
      <c r="K62" s="14"/>
      <c r="V62" s="16"/>
    </row>
    <row r="63" spans="4:22" s="6" customFormat="1" ht="9.75">
      <c r="D63" s="8">
        <v>252</v>
      </c>
      <c r="E63" s="59" t="str">
        <f>IF(Mängud!E153="","",Mängud!E153)</f>
        <v>Kristi Ernits</v>
      </c>
      <c r="F63" s="59"/>
      <c r="G63" s="59"/>
      <c r="H63" s="12"/>
      <c r="J63" s="15">
        <v>-311</v>
      </c>
      <c r="K63" s="57" t="str">
        <f>IF(K57="","",IF(K57=H53,H61,H53))</f>
        <v>Reti Juus</v>
      </c>
      <c r="L63" s="57"/>
      <c r="M63" s="57"/>
      <c r="N63" s="7" t="s">
        <v>49</v>
      </c>
      <c r="V63" s="16"/>
    </row>
    <row r="64" spans="1:22" s="6" customFormat="1" ht="9.75">
      <c r="A64" s="15">
        <v>-220</v>
      </c>
      <c r="B64" s="57" t="str">
        <f>IF(Miinusring!K62="","",IF(Miinusring!K62=Miinusring!H60,Miinusring!H64,Miinusring!H60))</f>
        <v>Marika Kotka</v>
      </c>
      <c r="C64" s="57"/>
      <c r="D64" s="57"/>
      <c r="E64" s="18"/>
      <c r="F64" s="10" t="str">
        <f>IF(Mängud!F153="","",Mängud!F153)</f>
        <v>3:2</v>
      </c>
      <c r="G64" s="13"/>
      <c r="H64" s="14"/>
      <c r="V64" s="16"/>
    </row>
    <row r="65" spans="13:22" s="6" customFormat="1" ht="9.75">
      <c r="M65" s="15">
        <v>-285</v>
      </c>
      <c r="N65" s="57" t="str">
        <f>IF(H53="","",IF(H53=E51,E55,E51))</f>
        <v>Kalju Nasir</v>
      </c>
      <c r="O65" s="57"/>
      <c r="P65" s="57"/>
      <c r="V65" s="16"/>
    </row>
    <row r="66" spans="1:22" s="6" customFormat="1" ht="9.75">
      <c r="A66" s="15">
        <v>-249</v>
      </c>
      <c r="B66" s="57" t="str">
        <f>IF(E51="","",IF(E51=B50,B52,B50))</f>
        <v>Kert Talumets</v>
      </c>
      <c r="C66" s="57"/>
      <c r="D66" s="57"/>
      <c r="P66" s="8">
        <v>310</v>
      </c>
      <c r="Q66" s="59" t="str">
        <f>IF(Mängud!E211="","",Mängud!E211)</f>
        <v>Kalju Nasir</v>
      </c>
      <c r="R66" s="59"/>
      <c r="S66" s="59"/>
      <c r="T66" s="7" t="s">
        <v>48</v>
      </c>
      <c r="V66" s="16"/>
    </row>
    <row r="67" spans="4:22" s="6" customFormat="1" ht="9.75">
      <c r="D67" s="8">
        <v>283</v>
      </c>
      <c r="E67" s="59" t="str">
        <f>IF(Mängud!E184="","",Mängud!E184)</f>
        <v>Kert Talumets</v>
      </c>
      <c r="F67" s="59"/>
      <c r="G67" s="59"/>
      <c r="M67" s="15">
        <v>-286</v>
      </c>
      <c r="N67" s="60" t="str">
        <f>IF(H61="","",IF(H61=E59,E63,E59))</f>
        <v>Kristi Ernits</v>
      </c>
      <c r="O67" s="60"/>
      <c r="P67" s="60"/>
      <c r="Q67" s="9"/>
      <c r="R67" s="10" t="str">
        <f>IF(Mängud!F211="","",Mängud!F211)</f>
        <v>3:0</v>
      </c>
      <c r="V67" s="16"/>
    </row>
    <row r="68" spans="1:22" s="6" customFormat="1" ht="9.75">
      <c r="A68" s="15">
        <v>-250</v>
      </c>
      <c r="B68" s="60" t="str">
        <f>IF(E55="","",IF(E55=B54,B56,B54))</f>
        <v>Reet Kullerkupp</v>
      </c>
      <c r="C68" s="60"/>
      <c r="D68" s="60"/>
      <c r="E68" s="9"/>
      <c r="F68" s="10" t="str">
        <f>IF(Mängud!F184="","",Mängud!F184)</f>
        <v>3:1</v>
      </c>
      <c r="G68" s="8"/>
      <c r="V68" s="16"/>
    </row>
    <row r="69" spans="7:22" s="6" customFormat="1" ht="9.75">
      <c r="G69" s="11">
        <v>309</v>
      </c>
      <c r="H69" s="59" t="str">
        <f>IF(Mängud!E210="","",Mängud!E210)</f>
        <v>Marika Kotka</v>
      </c>
      <c r="I69" s="59"/>
      <c r="J69" s="59"/>
      <c r="K69" s="7" t="s">
        <v>51</v>
      </c>
      <c r="P69" s="15">
        <v>-310</v>
      </c>
      <c r="Q69" s="57" t="str">
        <f>IF(Q66="","",IF(Q66=N65,N67,N65))</f>
        <v>Kristi Ernits</v>
      </c>
      <c r="R69" s="57"/>
      <c r="S69" s="57"/>
      <c r="T69" s="7" t="s">
        <v>50</v>
      </c>
      <c r="V69" s="16"/>
    </row>
    <row r="70" spans="1:22" s="6" customFormat="1" ht="9.75">
      <c r="A70" s="15">
        <v>-251</v>
      </c>
      <c r="B70" s="57" t="str">
        <f>IF(E59="","",IF(E59=B58,B60,B58))</f>
        <v>Tõnu Hansar</v>
      </c>
      <c r="C70" s="57"/>
      <c r="D70" s="57"/>
      <c r="G70" s="11"/>
      <c r="H70" s="9"/>
      <c r="I70" s="10" t="str">
        <f>IF(Mängud!F210="","",Mängud!F210)</f>
        <v>3:0</v>
      </c>
      <c r="V70" s="16"/>
    </row>
    <row r="71" spans="4:22" s="6" customFormat="1" ht="9.75">
      <c r="D71" s="8">
        <v>284</v>
      </c>
      <c r="E71" s="59" t="str">
        <f>IF(Mängud!E185="","",Mängud!E185)</f>
        <v>Marika Kotka</v>
      </c>
      <c r="F71" s="59"/>
      <c r="G71" s="59"/>
      <c r="H71" s="12"/>
      <c r="V71" s="16"/>
    </row>
    <row r="72" spans="1:22" s="6" customFormat="1" ht="9.75">
      <c r="A72" s="15">
        <v>-252</v>
      </c>
      <c r="B72" s="60" t="str">
        <f>IF(E63="","",IF(E63=B62,B64,B62))</f>
        <v>Marika Kotka</v>
      </c>
      <c r="C72" s="60"/>
      <c r="D72" s="60"/>
      <c r="E72" s="9"/>
      <c r="F72" s="10" t="str">
        <f>IF(Mängud!F185="","",Mängud!F185)</f>
        <v>3:1</v>
      </c>
      <c r="G72" s="13"/>
      <c r="H72" s="57" t="str">
        <f>IF(H69="","",IF(H69=E67,E71,E67))</f>
        <v>Kert Talumets</v>
      </c>
      <c r="I72" s="57"/>
      <c r="J72" s="57"/>
      <c r="K72" s="7" t="s">
        <v>53</v>
      </c>
      <c r="V72" s="16"/>
    </row>
    <row r="73" spans="8:22" s="6" customFormat="1" ht="9.75">
      <c r="H73" s="13"/>
      <c r="I73" s="13"/>
      <c r="J73" s="13"/>
      <c r="M73" s="15">
        <v>-283</v>
      </c>
      <c r="N73" s="57" t="str">
        <f>IF(E67="","",IF(E67=B66,B68,B66))</f>
        <v>Reet Kullerkupp</v>
      </c>
      <c r="O73" s="57"/>
      <c r="P73" s="57"/>
      <c r="V73" s="16"/>
    </row>
    <row r="74" spans="13:20" ht="12.75">
      <c r="M74" s="6"/>
      <c r="N74" s="14"/>
      <c r="O74" s="14"/>
      <c r="P74" s="8">
        <v>308</v>
      </c>
      <c r="Q74" s="59" t="str">
        <f>IF(Mängud!E209="","",Mängud!E209)</f>
        <v>Reet Kullerkupp</v>
      </c>
      <c r="R74" s="59"/>
      <c r="S74" s="59"/>
      <c r="T74" s="7" t="s">
        <v>52</v>
      </c>
    </row>
    <row r="75" spans="1:2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15">
        <v>-284</v>
      </c>
      <c r="N75" s="60" t="str">
        <f>IF(E71="","",IF(E71=B70,B72,B70))</f>
        <v>Tõnu Hansar</v>
      </c>
      <c r="O75" s="60"/>
      <c r="P75" s="60"/>
      <c r="Q75" s="9"/>
      <c r="R75" s="10" t="str">
        <f>IF(Mängud!F209="","",Mängud!F209)</f>
        <v>3:0</v>
      </c>
      <c r="S75" s="6"/>
      <c r="T75" s="6"/>
    </row>
    <row r="76" spans="13:20" ht="12.75">
      <c r="M76" s="6"/>
      <c r="N76" s="6"/>
      <c r="O76" s="6"/>
      <c r="P76" s="15">
        <v>-308</v>
      </c>
      <c r="Q76" s="57" t="str">
        <f>IF(Q74="","",IF(Q74=N73,N75,N73))</f>
        <v>Tõnu Hansar</v>
      </c>
      <c r="R76" s="57"/>
      <c r="S76" s="57"/>
      <c r="T76" s="7" t="s">
        <v>54</v>
      </c>
    </row>
  </sheetData>
  <sheetProtection selectLockedCells="1" selectUnlockedCells="1"/>
  <mergeCells count="109">
    <mergeCell ref="Q30:S30"/>
    <mergeCell ref="B2:D2"/>
    <mergeCell ref="E3:G3"/>
    <mergeCell ref="M3:P3"/>
    <mergeCell ref="B4:D4"/>
    <mergeCell ref="H4:J4"/>
    <mergeCell ref="E5:G5"/>
    <mergeCell ref="B6:D6"/>
    <mergeCell ref="K6:M6"/>
    <mergeCell ref="E7:G7"/>
    <mergeCell ref="B8:D8"/>
    <mergeCell ref="H8:J8"/>
    <mergeCell ref="E9:G9"/>
    <mergeCell ref="B10:D10"/>
    <mergeCell ref="K10:M10"/>
    <mergeCell ref="E11:G11"/>
    <mergeCell ref="N11:P11"/>
    <mergeCell ref="B12:D12"/>
    <mergeCell ref="Q12:S12"/>
    <mergeCell ref="H13:J13"/>
    <mergeCell ref="N13:P13"/>
    <mergeCell ref="B14:D14"/>
    <mergeCell ref="Q14:S14"/>
    <mergeCell ref="E15:G15"/>
    <mergeCell ref="N15:P15"/>
    <mergeCell ref="B16:D16"/>
    <mergeCell ref="Q16:S16"/>
    <mergeCell ref="H17:J17"/>
    <mergeCell ref="N17:P17"/>
    <mergeCell ref="B18:D18"/>
    <mergeCell ref="Q18:S18"/>
    <mergeCell ref="E19:G19"/>
    <mergeCell ref="N19:P19"/>
    <mergeCell ref="B20:D20"/>
    <mergeCell ref="Q20:S20"/>
    <mergeCell ref="H21:J21"/>
    <mergeCell ref="N21:P21"/>
    <mergeCell ref="B22:D22"/>
    <mergeCell ref="Q22:S22"/>
    <mergeCell ref="E23:G23"/>
    <mergeCell ref="N26:P26"/>
    <mergeCell ref="B24:D24"/>
    <mergeCell ref="Q27:S27"/>
    <mergeCell ref="H25:J25"/>
    <mergeCell ref="N28:P28"/>
    <mergeCell ref="B26:D26"/>
    <mergeCell ref="E27:G27"/>
    <mergeCell ref="B28:D28"/>
    <mergeCell ref="H29:J29"/>
    <mergeCell ref="B30:D30"/>
    <mergeCell ref="E31:G31"/>
    <mergeCell ref="B32:D32"/>
    <mergeCell ref="K33:M33"/>
    <mergeCell ref="B34:D34"/>
    <mergeCell ref="E35:G35"/>
    <mergeCell ref="N41:P41"/>
    <mergeCell ref="B36:D36"/>
    <mergeCell ref="Q42:S42"/>
    <mergeCell ref="H37:J37"/>
    <mergeCell ref="N43:P43"/>
    <mergeCell ref="B38:D38"/>
    <mergeCell ref="E39:G39"/>
    <mergeCell ref="K39:M39"/>
    <mergeCell ref="Q45:S45"/>
    <mergeCell ref="B40:D40"/>
    <mergeCell ref="B42:D42"/>
    <mergeCell ref="E43:G43"/>
    <mergeCell ref="B44:D44"/>
    <mergeCell ref="H45:J45"/>
    <mergeCell ref="B46:D46"/>
    <mergeCell ref="Q51:S51"/>
    <mergeCell ref="E47:G47"/>
    <mergeCell ref="N52:P52"/>
    <mergeCell ref="B48:D48"/>
    <mergeCell ref="H49:J49"/>
    <mergeCell ref="B60:D60"/>
    <mergeCell ref="Q54:S54"/>
    <mergeCell ref="B50:D50"/>
    <mergeCell ref="E51:G51"/>
    <mergeCell ref="B52:D52"/>
    <mergeCell ref="H53:J53"/>
    <mergeCell ref="B54:D54"/>
    <mergeCell ref="N50:P50"/>
    <mergeCell ref="H61:J61"/>
    <mergeCell ref="N67:P67"/>
    <mergeCell ref="B62:D62"/>
    <mergeCell ref="E63:G63"/>
    <mergeCell ref="K63:M63"/>
    <mergeCell ref="E55:G55"/>
    <mergeCell ref="B56:D56"/>
    <mergeCell ref="K57:M57"/>
    <mergeCell ref="B58:D58"/>
    <mergeCell ref="E59:G59"/>
    <mergeCell ref="Q69:S69"/>
    <mergeCell ref="B64:D64"/>
    <mergeCell ref="B66:D66"/>
    <mergeCell ref="E67:G67"/>
    <mergeCell ref="B68:D68"/>
    <mergeCell ref="H69:J69"/>
    <mergeCell ref="Q66:S66"/>
    <mergeCell ref="N65:P65"/>
    <mergeCell ref="Q76:S76"/>
    <mergeCell ref="N73:P73"/>
    <mergeCell ref="B70:D70"/>
    <mergeCell ref="Q74:S74"/>
    <mergeCell ref="E71:G71"/>
    <mergeCell ref="N75:P75"/>
    <mergeCell ref="B72:D72"/>
    <mergeCell ref="H72:J72"/>
  </mergeCells>
  <printOptions/>
  <pageMargins left="0.15748031496062992" right="0.15748031496062992" top="0.2362204724409449" bottom="0.1968503937007874" header="0.5118110236220472" footer="0.5118110236220472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V71"/>
  <sheetViews>
    <sheetView zoomScalePageLayoutView="0" workbookViewId="0" topLeftCell="A13">
      <selection activeCell="X65" sqref="X65"/>
    </sheetView>
  </sheetViews>
  <sheetFormatPr defaultColWidth="9.140625" defaultRowHeight="12.75"/>
  <cols>
    <col min="1" max="1" width="4.140625" style="5" customWidth="1"/>
    <col min="2" max="18" width="5.7109375" style="5" customWidth="1"/>
    <col min="19" max="19" width="4.8515625" style="5" customWidth="1"/>
    <col min="20" max="20" width="3.140625" style="5" customWidth="1"/>
    <col min="21" max="16384" width="9.140625" style="5" customWidth="1"/>
  </cols>
  <sheetData>
    <row r="1" spans="1:22" s="6" customFormat="1" ht="12.75" customHeight="1">
      <c r="A1" s="62" t="s">
        <v>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V1" s="16"/>
    </row>
    <row r="2" spans="8:22" s="6" customFormat="1" ht="9.75">
      <c r="H2" s="14"/>
      <c r="I2" s="14"/>
      <c r="J2" s="14"/>
      <c r="Q2" s="14"/>
      <c r="R2" s="14"/>
      <c r="S2" s="14"/>
      <c r="V2" s="16"/>
    </row>
    <row r="3" spans="8:22" s="6" customFormat="1" ht="9.75">
      <c r="H3" s="14"/>
      <c r="I3" s="14"/>
      <c r="J3" s="14"/>
      <c r="Q3" s="14"/>
      <c r="R3" s="14"/>
      <c r="S3" s="14"/>
      <c r="V3" s="16"/>
    </row>
    <row r="4" spans="1:22" s="6" customFormat="1" ht="9.75">
      <c r="A4" s="15">
        <v>-181</v>
      </c>
      <c r="B4" s="57" t="str">
        <f>IF(Miinusring!H4="","",IF(Miinusring!H4=Miinusring!E3,Miinusring!E5,Miinusring!E3))</f>
        <v>Aili Kuldkepp</v>
      </c>
      <c r="C4" s="57"/>
      <c r="D4" s="57"/>
      <c r="V4" s="16"/>
    </row>
    <row r="5" spans="4:22" s="6" customFormat="1" ht="9.75">
      <c r="D5" s="8">
        <v>205</v>
      </c>
      <c r="E5" s="59" t="str">
        <f>IF(Mängud!E106="","",Mängud!E106)</f>
        <v>Allar Oviir</v>
      </c>
      <c r="F5" s="59"/>
      <c r="G5" s="59"/>
      <c r="V5" s="16"/>
    </row>
    <row r="6" spans="1:22" s="6" customFormat="1" ht="9.75">
      <c r="A6" s="15">
        <v>-182</v>
      </c>
      <c r="B6" s="57" t="str">
        <f>IF(Miinusring!H8="","",IF(Miinusring!H8=Miinusring!E7,Miinusring!E9,Miinusring!E7))</f>
        <v>Allar Oviir</v>
      </c>
      <c r="C6" s="57"/>
      <c r="D6" s="57"/>
      <c r="E6" s="18"/>
      <c r="F6" s="10" t="str">
        <f>IF(Mängud!F106="","",Mängud!F106)</f>
        <v>3:0</v>
      </c>
      <c r="G6" s="8"/>
      <c r="V6" s="16"/>
    </row>
    <row r="7" spans="7:22" s="6" customFormat="1" ht="9.75">
      <c r="G7" s="11">
        <v>245</v>
      </c>
      <c r="H7" s="59" t="str">
        <f>IF(Mängud!E146="","",Mängud!E146)</f>
        <v>Allar Oviir</v>
      </c>
      <c r="I7" s="59"/>
      <c r="J7" s="59"/>
      <c r="V7" s="16"/>
    </row>
    <row r="8" spans="1:22" s="6" customFormat="1" ht="9.75">
      <c r="A8" s="15">
        <v>-183</v>
      </c>
      <c r="B8" s="57" t="str">
        <f>IF(Miinusring!H12="","",IF(Miinusring!H12=Miinusring!E11,Miinusring!E13,Miinusring!E11))</f>
        <v>Urmas Vender</v>
      </c>
      <c r="C8" s="57"/>
      <c r="D8" s="57"/>
      <c r="G8" s="11"/>
      <c r="H8" s="9"/>
      <c r="I8" s="10" t="str">
        <f>IF(Mängud!F146="","",Mängud!F146)</f>
        <v>3:0</v>
      </c>
      <c r="J8" s="8"/>
      <c r="V8" s="16"/>
    </row>
    <row r="9" spans="4:22" s="6" customFormat="1" ht="9.75">
      <c r="D9" s="8">
        <v>206</v>
      </c>
      <c r="E9" s="59" t="str">
        <f>IF(Mängud!E107="","",Mängud!E107)</f>
        <v>Anatoli Zapunov</v>
      </c>
      <c r="F9" s="59"/>
      <c r="G9" s="59"/>
      <c r="H9" s="12"/>
      <c r="J9" s="11"/>
      <c r="V9" s="16"/>
    </row>
    <row r="10" spans="1:22" s="6" customFormat="1" ht="9.75">
      <c r="A10" s="15">
        <v>-184</v>
      </c>
      <c r="B10" s="57" t="str">
        <f>IF(Miinusring!H16="","",IF(Miinusring!H16=Miinusring!E15,Miinusring!E17,Miinusring!E15))</f>
        <v>Anatoli Zapunov</v>
      </c>
      <c r="C10" s="57"/>
      <c r="D10" s="57"/>
      <c r="E10" s="18"/>
      <c r="F10" s="10" t="str">
        <f>IF(Mängud!F107="","",Mängud!F107)</f>
        <v>3:1</v>
      </c>
      <c r="G10" s="13"/>
      <c r="H10" s="14"/>
      <c r="J10" s="11"/>
      <c r="V10" s="16"/>
    </row>
    <row r="11" spans="10:22" s="6" customFormat="1" ht="9.75">
      <c r="J11" s="11">
        <v>281</v>
      </c>
      <c r="K11" s="59" t="str">
        <f>IF(Mängud!E182="","",Mängud!E182)</f>
        <v>Allar Oviir</v>
      </c>
      <c r="L11" s="59"/>
      <c r="M11" s="59"/>
      <c r="V11" s="16"/>
    </row>
    <row r="12" spans="1:22" s="6" customFormat="1" ht="9.75">
      <c r="A12" s="15">
        <v>-185</v>
      </c>
      <c r="B12" s="57" t="str">
        <f>IF(Miinusring!H20="","",IF(Miinusring!H20=Miinusring!E19,Miinusring!E21,Miinusring!E19))</f>
        <v>Ivar Kiik</v>
      </c>
      <c r="C12" s="57"/>
      <c r="D12" s="57"/>
      <c r="J12" s="11"/>
      <c r="K12" s="9"/>
      <c r="L12" s="10" t="str">
        <f>IF(Mängud!F182="","",Mängud!F182)</f>
        <v>3:1</v>
      </c>
      <c r="M12" s="8"/>
      <c r="V12" s="16"/>
    </row>
    <row r="13" spans="4:22" s="6" customFormat="1" ht="9.75">
      <c r="D13" s="8">
        <v>207</v>
      </c>
      <c r="E13" s="59" t="str">
        <f>IF(Mängud!E108="","",Mängud!E108)</f>
        <v>Ivar Kiik</v>
      </c>
      <c r="F13" s="59"/>
      <c r="G13" s="59"/>
      <c r="J13" s="11"/>
      <c r="M13" s="11"/>
      <c r="V13" s="16"/>
    </row>
    <row r="14" spans="1:22" s="6" customFormat="1" ht="9.75">
      <c r="A14" s="15">
        <v>-186</v>
      </c>
      <c r="B14" s="60" t="str">
        <f>IF(Miinusring!H24="","",IF(Miinusring!H24=Miinusring!E23,Miinusring!E25,Miinusring!E23))</f>
        <v>Jaanika Torokvei</v>
      </c>
      <c r="C14" s="60"/>
      <c r="D14" s="60"/>
      <c r="E14" s="18"/>
      <c r="F14" s="10" t="str">
        <f>IF(Mängud!F108="","",Mängud!F108)</f>
        <v>3:1</v>
      </c>
      <c r="G14" s="8"/>
      <c r="J14" s="11"/>
      <c r="M14" s="11"/>
      <c r="V14" s="16"/>
    </row>
    <row r="15" spans="7:22" s="6" customFormat="1" ht="9.75">
      <c r="G15" s="11">
        <v>246</v>
      </c>
      <c r="H15" s="59" t="str">
        <f>IF(Mängud!E147="","",Mängud!E147)</f>
        <v>Ivar Kiik</v>
      </c>
      <c r="I15" s="59"/>
      <c r="J15" s="59"/>
      <c r="K15" s="12"/>
      <c r="M15" s="11"/>
      <c r="V15" s="16"/>
    </row>
    <row r="16" spans="1:22" s="6" customFormat="1" ht="9.75">
      <c r="A16" s="15">
        <v>-187</v>
      </c>
      <c r="B16" s="57" t="str">
        <f>IF(Miinusring!H28="","",IF(Miinusring!H28=Miinusring!E27,Miinusring!E29,Miinusring!E27))</f>
        <v>Larissa Lill</v>
      </c>
      <c r="C16" s="57"/>
      <c r="D16" s="57"/>
      <c r="G16" s="11"/>
      <c r="H16" s="9"/>
      <c r="I16" s="10" t="str">
        <f>IF(Mängud!F147="","",Mängud!F147)</f>
        <v>3:2</v>
      </c>
      <c r="J16" s="13"/>
      <c r="K16" s="14"/>
      <c r="M16" s="11"/>
      <c r="V16" s="16"/>
    </row>
    <row r="17" spans="4:22" s="6" customFormat="1" ht="9.75">
      <c r="D17" s="8">
        <v>208</v>
      </c>
      <c r="E17" s="59" t="str">
        <f>IF(Mängud!E109="","",Mängud!E109)</f>
        <v>Raivo Roots</v>
      </c>
      <c r="F17" s="59"/>
      <c r="G17" s="59"/>
      <c r="H17" s="12"/>
      <c r="M17" s="11"/>
      <c r="V17" s="16"/>
    </row>
    <row r="18" spans="1:22" s="6" customFormat="1" ht="9.75">
      <c r="A18" s="15">
        <v>-188</v>
      </c>
      <c r="B18" s="57" t="str">
        <f>IF(Miinusring!H32="","",IF(Miinusring!H32=Miinusring!E31,Miinusring!E33,Miinusring!E31))</f>
        <v>Raivo Roots</v>
      </c>
      <c r="C18" s="57"/>
      <c r="D18" s="57"/>
      <c r="E18" s="18"/>
      <c r="F18" s="10" t="str">
        <f>IF(Mängud!F109="","",Mängud!F109)</f>
        <v>3:0</v>
      </c>
      <c r="G18" s="13"/>
      <c r="H18" s="14"/>
      <c r="M18" s="11"/>
      <c r="V18" s="16"/>
    </row>
    <row r="19" spans="13:22" s="6" customFormat="1" ht="9.75">
      <c r="M19" s="11">
        <v>307</v>
      </c>
      <c r="N19" s="59" t="str">
        <f>IF(Mängud!E208="","",Mängud!E208)</f>
        <v>Arvi Merigan</v>
      </c>
      <c r="O19" s="59"/>
      <c r="P19" s="59"/>
      <c r="Q19" s="7" t="s">
        <v>56</v>
      </c>
      <c r="V19" s="16"/>
    </row>
    <row r="20" spans="1:22" s="6" customFormat="1" ht="9.75">
      <c r="A20" s="15">
        <v>-189</v>
      </c>
      <c r="B20" s="57" t="str">
        <f>IF(Miinusring!H36="","",IF(Miinusring!H36=Miinusring!E35,Miinusring!E37,Miinusring!E35))</f>
        <v>Arvi Merigan</v>
      </c>
      <c r="C20" s="57"/>
      <c r="D20" s="57"/>
      <c r="M20" s="11"/>
      <c r="N20" s="9"/>
      <c r="O20" s="10" t="str">
        <f>IF(Mängud!F208="","",Mängud!F208)</f>
        <v>3:1</v>
      </c>
      <c r="V20" s="16"/>
    </row>
    <row r="21" spans="4:22" s="6" customFormat="1" ht="9.75">
      <c r="D21" s="8">
        <v>209</v>
      </c>
      <c r="E21" s="59" t="str">
        <f>IF(Mängud!E110="","",Mängud!E110)</f>
        <v>Arvi Merigan</v>
      </c>
      <c r="F21" s="59"/>
      <c r="G21" s="59"/>
      <c r="M21" s="11"/>
      <c r="V21" s="16"/>
    </row>
    <row r="22" spans="1:22" s="6" customFormat="1" ht="9.75">
      <c r="A22" s="15">
        <v>-190</v>
      </c>
      <c r="B22" s="57" t="str">
        <f>IF(Miinusring!H40="","",IF(Miinusring!H40=Miinusring!E39,Miinusring!E41,Miinusring!E39))</f>
        <v>Taivo Koitla</v>
      </c>
      <c r="C22" s="57"/>
      <c r="D22" s="57"/>
      <c r="E22" s="18"/>
      <c r="F22" s="10" t="str">
        <f>IF(Mängud!F110="","",Mängud!F110)</f>
        <v>3:0</v>
      </c>
      <c r="G22" s="8"/>
      <c r="M22" s="11"/>
      <c r="V22" s="16"/>
    </row>
    <row r="23" spans="7:22" s="6" customFormat="1" ht="9.75">
      <c r="G23" s="11">
        <v>247</v>
      </c>
      <c r="H23" s="59" t="str">
        <f>IF(Mängud!E148="","",Mängud!E148)</f>
        <v>Arvi Merigan</v>
      </c>
      <c r="I23" s="59"/>
      <c r="J23" s="59"/>
      <c r="M23" s="11"/>
      <c r="V23" s="16"/>
    </row>
    <row r="24" spans="1:22" s="6" customFormat="1" ht="9.75">
      <c r="A24" s="15">
        <v>-191</v>
      </c>
      <c r="B24" s="57" t="str">
        <f>IF(Miinusring!H44="","",IF(Miinusring!H44=Miinusring!E43,Miinusring!E45,Miinusring!E43))</f>
        <v>Anneli Mälksoo</v>
      </c>
      <c r="C24" s="57"/>
      <c r="D24" s="57"/>
      <c r="G24" s="11"/>
      <c r="H24" s="9"/>
      <c r="I24" s="10" t="str">
        <f>IF(Mängud!F148="","",Mängud!F148)</f>
        <v>3:1</v>
      </c>
      <c r="J24" s="8"/>
      <c r="M24" s="11"/>
      <c r="V24" s="16"/>
    </row>
    <row r="25" spans="4:22" s="6" customFormat="1" ht="9.75">
      <c r="D25" s="8">
        <v>210</v>
      </c>
      <c r="E25" s="61" t="str">
        <f>IF(Mängud!E111="","",Mängud!E111)</f>
        <v>Heiki Hansar</v>
      </c>
      <c r="F25" s="61"/>
      <c r="G25" s="61"/>
      <c r="J25" s="11"/>
      <c r="M25" s="11"/>
      <c r="V25" s="16"/>
    </row>
    <row r="26" spans="1:22" s="6" customFormat="1" ht="9.75">
      <c r="A26" s="15">
        <v>-192</v>
      </c>
      <c r="B26" s="57" t="str">
        <f>IF(Miinusring!H48="","",IF(Miinusring!H48=Miinusring!E47,Miinusring!E49,Miinusring!E47))</f>
        <v>Heiki Hansar</v>
      </c>
      <c r="C26" s="57"/>
      <c r="D26" s="57"/>
      <c r="E26" s="18"/>
      <c r="F26" s="10" t="str">
        <f>IF(Mängud!F111="","",Mängud!F111)</f>
        <v>3:1</v>
      </c>
      <c r="G26" s="13"/>
      <c r="H26" s="14"/>
      <c r="J26" s="11"/>
      <c r="M26" s="11"/>
      <c r="V26" s="16"/>
    </row>
    <row r="27" spans="10:22" s="6" customFormat="1" ht="9.75">
      <c r="J27" s="11">
        <v>282</v>
      </c>
      <c r="K27" s="59" t="str">
        <f>IF(Mängud!E183="","",Mängud!E183)</f>
        <v>Arvi Merigan</v>
      </c>
      <c r="L27" s="59"/>
      <c r="M27" s="59"/>
      <c r="N27" s="12"/>
      <c r="V27" s="16"/>
    </row>
    <row r="28" spans="1:22" s="6" customFormat="1" ht="9.75">
      <c r="A28" s="15">
        <v>-193</v>
      </c>
      <c r="B28" s="57" t="str">
        <f>IF(Miinusring!H52="","",IF(Miinusring!H52=Miinusring!E51,Miinusring!E53,Miinusring!E51))</f>
        <v>Vahur Männa</v>
      </c>
      <c r="C28" s="57"/>
      <c r="D28" s="57"/>
      <c r="J28" s="11"/>
      <c r="K28" s="9"/>
      <c r="L28" s="10" t="str">
        <f>IF(Mängud!F183="","",Mängud!F183)</f>
        <v>3:1</v>
      </c>
      <c r="M28" s="13"/>
      <c r="N28" s="14"/>
      <c r="V28" s="16"/>
    </row>
    <row r="29" spans="4:22" s="6" customFormat="1" ht="9.75">
      <c r="D29" s="8">
        <v>211</v>
      </c>
      <c r="E29" s="59" t="str">
        <f>IF(Mängud!E112="","",Mängud!E112)</f>
        <v>Vahur Männa</v>
      </c>
      <c r="F29" s="59"/>
      <c r="G29" s="59"/>
      <c r="J29" s="11"/>
      <c r="M29" s="15">
        <v>-307</v>
      </c>
      <c r="N29" s="57" t="str">
        <f>IF(N19="","",IF(N19=K11,K27,K11))</f>
        <v>Allar Oviir</v>
      </c>
      <c r="O29" s="57"/>
      <c r="P29" s="57"/>
      <c r="Q29" s="7" t="s">
        <v>57</v>
      </c>
      <c r="V29" s="16"/>
    </row>
    <row r="30" spans="1:22" s="6" customFormat="1" ht="9.75">
      <c r="A30" s="15">
        <v>-194</v>
      </c>
      <c r="B30" s="57" t="str">
        <f>IF(Miinusring!H56="","",IF(Miinusring!H56=Miinusring!E55,Miinusring!E57,Miinusring!E55))</f>
        <v>Neverly Lukas</v>
      </c>
      <c r="C30" s="57"/>
      <c r="D30" s="57"/>
      <c r="E30" s="18"/>
      <c r="F30" s="10" t="str">
        <f>IF(Mängud!F112="","",Mängud!F112)</f>
        <v>3:0</v>
      </c>
      <c r="G30" s="8"/>
      <c r="J30" s="11"/>
      <c r="V30" s="16"/>
    </row>
    <row r="31" spans="7:22" s="6" customFormat="1" ht="9.75">
      <c r="G31" s="11">
        <v>248</v>
      </c>
      <c r="H31" s="59" t="str">
        <f>IF(Mängud!E149="","",Mängud!E149)</f>
        <v>Mati Türk</v>
      </c>
      <c r="I31" s="59"/>
      <c r="J31" s="59"/>
      <c r="K31" s="12"/>
      <c r="M31" s="15">
        <v>-281</v>
      </c>
      <c r="N31" s="57" t="str">
        <f>IF(K11="","",IF(K11=H7,H15,H7))</f>
        <v>Ivar Kiik</v>
      </c>
      <c r="O31" s="57"/>
      <c r="P31" s="57"/>
      <c r="V31" s="16"/>
    </row>
    <row r="32" spans="1:22" s="6" customFormat="1" ht="9.75">
      <c r="A32" s="15">
        <v>-195</v>
      </c>
      <c r="B32" s="57" t="str">
        <f>IF(Miinusring!H60="","",IF(Miinusring!H60=Miinusring!E59,Miinusring!E61,Miinusring!E59))</f>
        <v>Jako Lill</v>
      </c>
      <c r="C32" s="57"/>
      <c r="D32" s="57"/>
      <c r="G32" s="11"/>
      <c r="H32" s="9"/>
      <c r="I32" s="10" t="str">
        <f>IF(Mängud!F149="","",Mängud!F149)</f>
        <v>3:0</v>
      </c>
      <c r="J32" s="13"/>
      <c r="K32" s="14"/>
      <c r="P32" s="8">
        <v>306</v>
      </c>
      <c r="Q32" s="59" t="str">
        <f>IF(Mängud!E207="","",Mängud!E207)</f>
        <v>Mati Türk</v>
      </c>
      <c r="R32" s="59"/>
      <c r="S32" s="59"/>
      <c r="T32" s="7" t="s">
        <v>58</v>
      </c>
      <c r="V32" s="16"/>
    </row>
    <row r="33" spans="4:22" s="6" customFormat="1" ht="9.75">
      <c r="D33" s="8">
        <v>212</v>
      </c>
      <c r="E33" s="59" t="str">
        <f>IF(Mängud!E113="","",Mängud!E113)</f>
        <v>Mati Türk</v>
      </c>
      <c r="F33" s="59"/>
      <c r="G33" s="59"/>
      <c r="H33" s="12"/>
      <c r="M33" s="15">
        <v>-282</v>
      </c>
      <c r="N33" s="60" t="str">
        <f>IF(K27="","",IF(K27=H23,H31,H23))</f>
        <v>Mati Türk</v>
      </c>
      <c r="O33" s="60"/>
      <c r="P33" s="60"/>
      <c r="Q33" s="9"/>
      <c r="R33" s="10" t="str">
        <f>IF(Mängud!F207="","",Mängud!F207)</f>
        <v>3:0</v>
      </c>
      <c r="V33" s="16"/>
    </row>
    <row r="34" spans="1:22" s="6" customFormat="1" ht="9.75">
      <c r="A34" s="15">
        <v>-196</v>
      </c>
      <c r="B34" s="60" t="str">
        <f>IF(Miinusring!H64="","",IF(Miinusring!H64=Miinusring!E63,Miinusring!E65,Miinusring!E63))</f>
        <v>Mati Türk</v>
      </c>
      <c r="C34" s="60"/>
      <c r="D34" s="60"/>
      <c r="E34" s="18"/>
      <c r="F34" s="10" t="str">
        <f>IF(Mängud!F113="","",Mängud!F113)</f>
        <v>3:0</v>
      </c>
      <c r="G34" s="13"/>
      <c r="H34" s="14"/>
      <c r="V34" s="16"/>
    </row>
    <row r="35" spans="16:22" s="6" customFormat="1" ht="9.75">
      <c r="P35" s="15">
        <v>-306</v>
      </c>
      <c r="Q35" s="57" t="str">
        <f>IF(Q32="","",IF(Q32=N31,N33,N31))</f>
        <v>Ivar Kiik</v>
      </c>
      <c r="R35" s="57"/>
      <c r="S35" s="57"/>
      <c r="T35" s="7" t="s">
        <v>59</v>
      </c>
      <c r="V35" s="16"/>
    </row>
    <row r="36" spans="1:22" s="6" customFormat="1" ht="9.75">
      <c r="A36" s="15">
        <v>-245</v>
      </c>
      <c r="B36" s="57" t="str">
        <f>IF(H7="","",IF(H7=E5,E9,E5))</f>
        <v>Anatoli Zapunov</v>
      </c>
      <c r="C36" s="57"/>
      <c r="D36" s="57"/>
      <c r="V36" s="16"/>
    </row>
    <row r="37" spans="4:22" s="6" customFormat="1" ht="9.75">
      <c r="D37" s="8">
        <v>279</v>
      </c>
      <c r="E37" s="59" t="str">
        <f>IF(Mängud!E180="","",Mängud!E180)</f>
        <v>Raivo Roots</v>
      </c>
      <c r="F37" s="59"/>
      <c r="G37" s="59"/>
      <c r="V37" s="16"/>
    </row>
    <row r="38" spans="1:22" s="6" customFormat="1" ht="9.75">
      <c r="A38" s="15">
        <v>-246</v>
      </c>
      <c r="B38" s="60" t="str">
        <f>IF(H15="","",IF(H15=E13,E17,E13))</f>
        <v>Raivo Roots</v>
      </c>
      <c r="C38" s="60"/>
      <c r="D38" s="60"/>
      <c r="E38" s="9"/>
      <c r="F38" s="10" t="str">
        <f>IF(Mängud!F180="","",Mängud!F180)</f>
        <v>3:1</v>
      </c>
      <c r="G38" s="8"/>
      <c r="V38" s="16"/>
    </row>
    <row r="39" spans="7:22" s="6" customFormat="1" ht="9.75">
      <c r="G39" s="11">
        <v>305</v>
      </c>
      <c r="H39" s="59" t="str">
        <f>IF(Mängud!E206="","",Mängud!E206)</f>
        <v>Heiki Hansar</v>
      </c>
      <c r="I39" s="59"/>
      <c r="J39" s="59"/>
      <c r="K39" s="7" t="s">
        <v>60</v>
      </c>
      <c r="V39" s="16"/>
    </row>
    <row r="40" spans="1:22" s="6" customFormat="1" ht="9.75">
      <c r="A40" s="15">
        <v>-247</v>
      </c>
      <c r="B40" s="57" t="str">
        <f>IF(H23="","",IF(H23=E21,E25,E21))</f>
        <v>Heiki Hansar</v>
      </c>
      <c r="C40" s="57"/>
      <c r="D40" s="57"/>
      <c r="G40" s="11"/>
      <c r="H40" s="9"/>
      <c r="I40" s="10" t="str">
        <f>IF(Mängud!F206="","",Mängud!F206)</f>
        <v>3:0</v>
      </c>
      <c r="V40" s="16"/>
    </row>
    <row r="41" spans="4:22" s="6" customFormat="1" ht="9.75">
      <c r="D41" s="8">
        <v>280</v>
      </c>
      <c r="E41" s="59" t="str">
        <f>IF(Mängud!E181="","",Mängud!E181)</f>
        <v>Heiki Hansar</v>
      </c>
      <c r="F41" s="59"/>
      <c r="G41" s="59"/>
      <c r="H41" s="12"/>
      <c r="V41" s="16"/>
    </row>
    <row r="42" spans="1:22" s="6" customFormat="1" ht="9.75">
      <c r="A42" s="15">
        <v>-248</v>
      </c>
      <c r="B42" s="60" t="str">
        <f>IF(H31="","",IF(H31=E29,E33,E29))</f>
        <v>Vahur Männa</v>
      </c>
      <c r="C42" s="60"/>
      <c r="D42" s="60"/>
      <c r="E42" s="9"/>
      <c r="F42" s="10" t="str">
        <f>IF(Mängud!F181="","",Mängud!F181)</f>
        <v>3:2</v>
      </c>
      <c r="G42" s="13"/>
      <c r="H42" s="14"/>
      <c r="V42" s="16"/>
    </row>
    <row r="43" spans="7:22" s="6" customFormat="1" ht="9.75">
      <c r="G43" s="15">
        <v>-305</v>
      </c>
      <c r="H43" s="57" t="str">
        <f>IF(H39="","",IF(H39=E37,E41,E37))</f>
        <v>Raivo Roots</v>
      </c>
      <c r="I43" s="57"/>
      <c r="J43" s="57"/>
      <c r="K43" s="7" t="s">
        <v>62</v>
      </c>
      <c r="V43" s="16"/>
    </row>
    <row r="44" spans="1:22" s="6" customFormat="1" ht="9.75">
      <c r="A44" s="15">
        <v>-205</v>
      </c>
      <c r="B44" s="57" t="str">
        <f>IF(E5="","",IF(E5=B4,B6,B4))</f>
        <v>Aili Kuldkepp</v>
      </c>
      <c r="C44" s="57"/>
      <c r="D44" s="57"/>
      <c r="V44" s="16"/>
    </row>
    <row r="45" spans="4:22" s="6" customFormat="1" ht="9.75">
      <c r="D45" s="8">
        <v>241</v>
      </c>
      <c r="E45" s="59" t="str">
        <f>IF(Mängud!E142="","",Mängud!E142)</f>
        <v>Aili Kuldkepp</v>
      </c>
      <c r="F45" s="59"/>
      <c r="G45" s="59"/>
      <c r="M45" s="15">
        <v>-279</v>
      </c>
      <c r="N45" s="57" t="str">
        <f>IF(E37="","",IF(E37=B36,B38,B36))</f>
        <v>Anatoli Zapunov</v>
      </c>
      <c r="O45" s="57"/>
      <c r="P45" s="57"/>
      <c r="V45" s="16"/>
    </row>
    <row r="46" spans="1:22" s="6" customFormat="1" ht="9.75">
      <c r="A46" s="15">
        <v>-206</v>
      </c>
      <c r="B46" s="60" t="str">
        <f>IF(E9="","",IF(E9=B8,B10,B8))</f>
        <v>Urmas Vender</v>
      </c>
      <c r="C46" s="60"/>
      <c r="D46" s="60"/>
      <c r="E46" s="9"/>
      <c r="F46" s="10" t="str">
        <f>IF(Mängud!F142="","",Mängud!F142)</f>
        <v>3:1</v>
      </c>
      <c r="G46" s="8"/>
      <c r="P46" s="8">
        <v>304</v>
      </c>
      <c r="Q46" s="59" t="str">
        <f>IF(Mängud!E205="","",Mängud!E205)</f>
        <v>Vahur Männa</v>
      </c>
      <c r="R46" s="59"/>
      <c r="S46" s="59"/>
      <c r="T46" s="7" t="s">
        <v>61</v>
      </c>
      <c r="V46" s="16"/>
    </row>
    <row r="47" spans="7:22" s="6" customFormat="1" ht="9.75">
      <c r="G47" s="11">
        <v>277</v>
      </c>
      <c r="H47" s="59" t="str">
        <f>IF(Mängud!E178="","",Mängud!E178)</f>
        <v>Jaanika Torokvei</v>
      </c>
      <c r="I47" s="59"/>
      <c r="J47" s="59"/>
      <c r="M47" s="15">
        <v>-280</v>
      </c>
      <c r="N47" s="57" t="str">
        <f>IF(E41="","",IF(E41=B40,B42,B40))</f>
        <v>Vahur Männa</v>
      </c>
      <c r="O47" s="57"/>
      <c r="P47" s="60"/>
      <c r="Q47" s="9"/>
      <c r="R47" s="10" t="str">
        <f>IF(Mängud!F205="","",Mängud!F205)</f>
        <v>3:2</v>
      </c>
      <c r="V47" s="16"/>
    </row>
    <row r="48" spans="1:22" s="6" customFormat="1" ht="9.75">
      <c r="A48" s="15">
        <v>-207</v>
      </c>
      <c r="B48" s="57" t="str">
        <f>IF(E13="","",IF(E13=B12,B14,B12))</f>
        <v>Jaanika Torokvei</v>
      </c>
      <c r="C48" s="57"/>
      <c r="D48" s="57"/>
      <c r="G48" s="11"/>
      <c r="H48" s="9"/>
      <c r="I48" s="10" t="str">
        <f>IF(Mängud!F178="","",Mängud!F178)</f>
        <v>3:2</v>
      </c>
      <c r="J48" s="8"/>
      <c r="V48" s="16"/>
    </row>
    <row r="49" spans="4:22" s="6" customFormat="1" ht="9.75">
      <c r="D49" s="8">
        <v>242</v>
      </c>
      <c r="E49" s="59" t="str">
        <f>IF(Mängud!E143="","",Mängud!E143)</f>
        <v>Jaanika Torokvei</v>
      </c>
      <c r="F49" s="59"/>
      <c r="G49" s="59"/>
      <c r="H49" s="12"/>
      <c r="J49" s="11"/>
      <c r="P49" s="15">
        <v>-304</v>
      </c>
      <c r="Q49" s="57" t="str">
        <f>IF(Q46="","",IF(Q46=N45,N47,N45))</f>
        <v>Anatoli Zapunov</v>
      </c>
      <c r="R49" s="57"/>
      <c r="S49" s="57"/>
      <c r="T49" s="7" t="s">
        <v>63</v>
      </c>
      <c r="V49" s="16"/>
    </row>
    <row r="50" spans="1:22" s="6" customFormat="1" ht="9.75">
      <c r="A50" s="15">
        <v>-208</v>
      </c>
      <c r="B50" s="60" t="str">
        <f>IF(E17="","",IF(E17=B16,B18,B16))</f>
        <v>Larissa Lill</v>
      </c>
      <c r="C50" s="60"/>
      <c r="D50" s="60"/>
      <c r="E50" s="9"/>
      <c r="F50" s="10" t="str">
        <f>IF(Mängud!F143="","",Mängud!F143)</f>
        <v>3:0</v>
      </c>
      <c r="G50" s="13"/>
      <c r="H50" s="14"/>
      <c r="J50" s="11"/>
      <c r="N50" s="14"/>
      <c r="O50" s="14"/>
      <c r="P50" s="14"/>
      <c r="Q50" s="14"/>
      <c r="R50" s="14"/>
      <c r="S50" s="14"/>
      <c r="T50" s="14"/>
      <c r="V50" s="16"/>
    </row>
    <row r="51" spans="8:22" s="6" customFormat="1" ht="9.75">
      <c r="H51" s="14"/>
      <c r="I51" s="14"/>
      <c r="J51" s="11">
        <v>301</v>
      </c>
      <c r="K51" s="59" t="str">
        <f>IF(Mängud!E202="","",Mängud!E202)</f>
        <v>Jaanika Torokvei</v>
      </c>
      <c r="L51" s="59"/>
      <c r="M51" s="59"/>
      <c r="N51" s="22" t="s">
        <v>64</v>
      </c>
      <c r="O51" s="14"/>
      <c r="P51" s="14"/>
      <c r="Q51" s="14"/>
      <c r="R51" s="14"/>
      <c r="S51" s="14"/>
      <c r="T51" s="14"/>
      <c r="V51" s="16"/>
    </row>
    <row r="52" spans="1:22" s="6" customFormat="1" ht="9.75">
      <c r="A52" s="15">
        <v>-209</v>
      </c>
      <c r="B52" s="57" t="str">
        <f>IF(E21="","",IF(E21=B20,B22,B20))</f>
        <v>Taivo Koitla</v>
      </c>
      <c r="C52" s="57"/>
      <c r="D52" s="57"/>
      <c r="J52" s="11"/>
      <c r="K52" s="9"/>
      <c r="L52" s="10" t="str">
        <f>IF(Mängud!F202="","",Mängud!F202)</f>
        <v>3:0</v>
      </c>
      <c r="V52" s="16"/>
    </row>
    <row r="53" spans="4:22" s="6" customFormat="1" ht="9.75">
      <c r="D53" s="8">
        <v>243</v>
      </c>
      <c r="E53" s="59" t="str">
        <f>IF(Mängud!E144="","",Mängud!E144)</f>
        <v>Anneli Mälksoo</v>
      </c>
      <c r="F53" s="59"/>
      <c r="G53" s="59"/>
      <c r="J53" s="11"/>
      <c r="V53" s="16"/>
    </row>
    <row r="54" spans="1:22" s="6" customFormat="1" ht="9.75">
      <c r="A54" s="15">
        <v>-210</v>
      </c>
      <c r="B54" s="60" t="str">
        <f>IF(E25="","",IF(E25=B24,B26,B24))</f>
        <v>Anneli Mälksoo</v>
      </c>
      <c r="C54" s="60"/>
      <c r="D54" s="60"/>
      <c r="E54" s="9"/>
      <c r="F54" s="10" t="str">
        <f>IF(Mängud!F144="","",Mängud!F144)</f>
        <v>3:0</v>
      </c>
      <c r="G54" s="8"/>
      <c r="J54" s="11"/>
      <c r="V54" s="16"/>
    </row>
    <row r="55" spans="7:22" s="6" customFormat="1" ht="9.75">
      <c r="G55" s="11">
        <v>278</v>
      </c>
      <c r="H55" s="59" t="str">
        <f>IF(Mängud!E179="","",Mängud!E179)</f>
        <v>Anneli Mälksoo</v>
      </c>
      <c r="I55" s="59"/>
      <c r="J55" s="59"/>
      <c r="K55" s="12"/>
      <c r="V55" s="16"/>
    </row>
    <row r="56" spans="1:22" s="6" customFormat="1" ht="9.75">
      <c r="A56" s="15">
        <v>-211</v>
      </c>
      <c r="B56" s="57" t="str">
        <f>IF(E29="","",IF(E29=B28,B30,B28))</f>
        <v>Neverly Lukas</v>
      </c>
      <c r="C56" s="57"/>
      <c r="D56" s="57"/>
      <c r="G56" s="11"/>
      <c r="H56" s="9"/>
      <c r="I56" s="10" t="str">
        <f>IF(Mängud!F179="","",Mängud!F179)</f>
        <v>3:2</v>
      </c>
      <c r="J56" s="13"/>
      <c r="K56" s="14"/>
      <c r="V56" s="16"/>
    </row>
    <row r="57" spans="4:22" s="6" customFormat="1" ht="9.75">
      <c r="D57" s="8">
        <v>244</v>
      </c>
      <c r="E57" s="59" t="str">
        <f>IF(Mängud!E145="","",Mängud!E145)</f>
        <v>Neverly Lukas</v>
      </c>
      <c r="F57" s="59"/>
      <c r="G57" s="59"/>
      <c r="H57" s="12"/>
      <c r="J57" s="15">
        <v>-301</v>
      </c>
      <c r="K57" s="57" t="str">
        <f>IF(K51="","",IF(K51=H47,H55,H47))</f>
        <v>Anneli Mälksoo</v>
      </c>
      <c r="L57" s="57"/>
      <c r="M57" s="57"/>
      <c r="N57" s="7" t="s">
        <v>66</v>
      </c>
      <c r="V57" s="16"/>
    </row>
    <row r="58" spans="1:22" s="6" customFormat="1" ht="9.75">
      <c r="A58" s="15">
        <v>-212</v>
      </c>
      <c r="B58" s="60" t="str">
        <f>IF(E33="","",IF(E33=B32,B34,B32))</f>
        <v>Jako Lill</v>
      </c>
      <c r="C58" s="60"/>
      <c r="D58" s="60"/>
      <c r="E58" s="9"/>
      <c r="F58" s="10" t="str">
        <f>IF(Mängud!F145="","",Mängud!F145)</f>
        <v>3:0</v>
      </c>
      <c r="G58" s="13"/>
      <c r="H58" s="14"/>
      <c r="V58" s="16"/>
    </row>
    <row r="59" spans="2:22" s="6" customFormat="1" ht="9.75">
      <c r="B59" s="14"/>
      <c r="C59" s="14"/>
      <c r="D59" s="14"/>
      <c r="M59" s="15">
        <v>-277</v>
      </c>
      <c r="N59" s="57" t="str">
        <f>IF(H47="","",IF(H47=E45,E49,E45))</f>
        <v>Aili Kuldkepp</v>
      </c>
      <c r="O59" s="57"/>
      <c r="P59" s="57"/>
      <c r="V59" s="16"/>
    </row>
    <row r="60" spans="16:22" s="6" customFormat="1" ht="9.75">
      <c r="P60" s="8">
        <v>300</v>
      </c>
      <c r="Q60" s="59" t="str">
        <f>IF(Mängud!E201="","",Mängud!E201)</f>
        <v>Neverly Lukas</v>
      </c>
      <c r="R60" s="59"/>
      <c r="S60" s="59"/>
      <c r="T60" s="7" t="s">
        <v>65</v>
      </c>
      <c r="V60" s="16"/>
    </row>
    <row r="61" spans="1:22" s="6" customFormat="1" ht="9.75">
      <c r="A61" s="15">
        <v>-241</v>
      </c>
      <c r="B61" s="57" t="str">
        <f>IF(E45="","",IF(E45=B44,B46,B44))</f>
        <v>Urmas Vender</v>
      </c>
      <c r="C61" s="57"/>
      <c r="D61" s="57"/>
      <c r="E61" s="14"/>
      <c r="F61" s="14"/>
      <c r="G61" s="14"/>
      <c r="L61" s="14"/>
      <c r="M61" s="15">
        <v>-278</v>
      </c>
      <c r="N61" s="60" t="str">
        <f>IF(H55="","",IF(H55=E53,E57,E53))</f>
        <v>Neverly Lukas</v>
      </c>
      <c r="O61" s="60"/>
      <c r="P61" s="60"/>
      <c r="Q61" s="9"/>
      <c r="R61" s="10" t="str">
        <f>IF(Mängud!F201="","",Mängud!F201)</f>
        <v>3:1</v>
      </c>
      <c r="V61" s="16"/>
    </row>
    <row r="62" spans="2:22" s="6" customFormat="1" ht="9.75">
      <c r="B62" s="13"/>
      <c r="C62" s="13"/>
      <c r="D62" s="8">
        <v>275</v>
      </c>
      <c r="E62" s="59" t="str">
        <f>IF(Mängud!E176="","",Mängud!E176)</f>
        <v>Urmas Vender</v>
      </c>
      <c r="F62" s="57"/>
      <c r="G62" s="57"/>
      <c r="H62" s="14"/>
      <c r="I62" s="14"/>
      <c r="J62" s="14"/>
      <c r="K62" s="14"/>
      <c r="L62" s="14"/>
      <c r="M62" s="14"/>
      <c r="V62" s="16"/>
    </row>
    <row r="63" spans="1:22" s="6" customFormat="1" ht="9.75">
      <c r="A63" s="15">
        <v>-242</v>
      </c>
      <c r="B63" s="57" t="str">
        <f>IF(E49="","",IF(E49=B48,B50,B48))</f>
        <v>Larissa Lill</v>
      </c>
      <c r="C63" s="57"/>
      <c r="D63" s="60"/>
      <c r="E63" s="20"/>
      <c r="F63" s="21" t="str">
        <f>IF(Mängud!F176="","",Mängud!F176)</f>
        <v>3:0</v>
      </c>
      <c r="G63" s="8"/>
      <c r="H63" s="14"/>
      <c r="I63" s="14"/>
      <c r="J63" s="14"/>
      <c r="K63" s="14"/>
      <c r="L63" s="14"/>
      <c r="P63" s="15">
        <v>-300</v>
      </c>
      <c r="Q63" s="57" t="str">
        <f>IF(Q60="","",IF(Q60=N59,N61,N59))</f>
        <v>Aili Kuldkepp</v>
      </c>
      <c r="R63" s="57"/>
      <c r="S63" s="57"/>
      <c r="T63" s="7" t="s">
        <v>67</v>
      </c>
      <c r="V63" s="16"/>
    </row>
    <row r="64" spans="2:22" s="6" customFormat="1" ht="9.75">
      <c r="B64" s="14"/>
      <c r="C64" s="14"/>
      <c r="D64" s="14"/>
      <c r="E64" s="14"/>
      <c r="F64" s="14"/>
      <c r="G64" s="11">
        <v>299</v>
      </c>
      <c r="H64" s="59" t="str">
        <f>IF(Mängud!E200="","",Mängud!E200)</f>
        <v>Urmas Vender</v>
      </c>
      <c r="I64" s="57"/>
      <c r="J64" s="57"/>
      <c r="K64" s="22" t="s">
        <v>68</v>
      </c>
      <c r="L64" s="14"/>
      <c r="V64" s="16"/>
    </row>
    <row r="65" spans="1:22" s="6" customFormat="1" ht="9.75">
      <c r="A65" s="15">
        <v>-243</v>
      </c>
      <c r="B65" s="57" t="str">
        <f>IF(E53="","",IF(E53=B52,B54,B52))</f>
        <v>Taivo Koitla</v>
      </c>
      <c r="C65" s="57"/>
      <c r="D65" s="57"/>
      <c r="E65" s="14"/>
      <c r="F65" s="14"/>
      <c r="G65" s="11"/>
      <c r="H65" s="20"/>
      <c r="I65" s="21" t="str">
        <f>IF(Mängud!F200="","",Mängud!F200)</f>
        <v>3:0</v>
      </c>
      <c r="J65" s="14"/>
      <c r="K65" s="14"/>
      <c r="L65" s="14"/>
      <c r="V65" s="16"/>
    </row>
    <row r="66" spans="4:22" s="6" customFormat="1" ht="9.75">
      <c r="D66" s="8">
        <v>276</v>
      </c>
      <c r="E66" s="59" t="str">
        <f>IF(Mängud!E177="","",Mängud!E177)</f>
        <v>Taivo Koitla</v>
      </c>
      <c r="F66" s="57"/>
      <c r="G66" s="60"/>
      <c r="H66" s="12"/>
      <c r="I66" s="14"/>
      <c r="J66" s="14"/>
      <c r="K66" s="14"/>
      <c r="L66" s="14"/>
      <c r="V66" s="16"/>
    </row>
    <row r="67" spans="1:22" s="6" customFormat="1" ht="9.75">
      <c r="A67" s="15">
        <v>-244</v>
      </c>
      <c r="B67" s="57" t="str">
        <f>IF(E57="","",IF(E57=B56,B58,B56))</f>
        <v>Jako Lill</v>
      </c>
      <c r="C67" s="57"/>
      <c r="D67" s="60"/>
      <c r="E67" s="20"/>
      <c r="F67" s="21" t="str">
        <f>IF(Mängud!F177="","",Mängud!F177)</f>
        <v>3:0</v>
      </c>
      <c r="G67" s="13"/>
      <c r="H67" s="57" t="str">
        <f>IF(H64="","",IF(H64=E62,E66,E62))</f>
        <v>Taivo Koitla</v>
      </c>
      <c r="I67" s="57"/>
      <c r="J67" s="57"/>
      <c r="K67" s="22" t="s">
        <v>70</v>
      </c>
      <c r="V67" s="16"/>
    </row>
    <row r="68" spans="13:20" ht="12.75">
      <c r="M68" s="23">
        <v>-275</v>
      </c>
      <c r="N68" s="57" t="str">
        <f>IF(E62="","",IF(E62=B61,B63,B61))</f>
        <v>Larissa Lill</v>
      </c>
      <c r="O68" s="57"/>
      <c r="P68" s="57"/>
      <c r="Q68" s="6"/>
      <c r="R68" s="6"/>
      <c r="S68" s="6"/>
      <c r="T68" s="6"/>
    </row>
    <row r="69" spans="13:20" ht="12.75">
      <c r="M69" s="14"/>
      <c r="N69" s="6"/>
      <c r="O69" s="6"/>
      <c r="P69" s="8">
        <v>298</v>
      </c>
      <c r="Q69" s="59" t="str">
        <f>IF(Mängud!E199="","",Mängud!E199)</f>
        <v>Larissa Lill</v>
      </c>
      <c r="R69" s="59"/>
      <c r="S69" s="59"/>
      <c r="T69" s="7" t="s">
        <v>69</v>
      </c>
    </row>
    <row r="70" spans="13:20" ht="12.75">
      <c r="M70" s="23">
        <v>-276</v>
      </c>
      <c r="N70" s="60" t="str">
        <f>IF(E66="","",IF(E66=B65,B67,B65))</f>
        <v>Jako Lill</v>
      </c>
      <c r="O70" s="60"/>
      <c r="P70" s="60"/>
      <c r="Q70" s="9"/>
      <c r="R70" s="10" t="str">
        <f>IF(Mängud!F199="","",Mängud!F199)</f>
        <v>3:2</v>
      </c>
      <c r="S70" s="6"/>
      <c r="T70" s="6"/>
    </row>
    <row r="71" spans="13:20" ht="12.75">
      <c r="M71" s="14"/>
      <c r="N71" s="6"/>
      <c r="O71" s="6"/>
      <c r="P71" s="15">
        <v>-298</v>
      </c>
      <c r="Q71" s="57" t="str">
        <f>IF(Q69="","",IF(Q69=N68,N70,N68))</f>
        <v>Jako Lill</v>
      </c>
      <c r="R71" s="57"/>
      <c r="S71" s="57"/>
      <c r="T71" s="7" t="s">
        <v>71</v>
      </c>
    </row>
  </sheetData>
  <sheetProtection selectLockedCells="1" selectUnlockedCells="1"/>
  <mergeCells count="81">
    <mergeCell ref="N47:P47"/>
    <mergeCell ref="Q49:S49"/>
    <mergeCell ref="Q63:S63"/>
    <mergeCell ref="A1:T1"/>
    <mergeCell ref="E62:G62"/>
    <mergeCell ref="B63:D63"/>
    <mergeCell ref="K11:M11"/>
    <mergeCell ref="B14:D14"/>
    <mergeCell ref="H15:J15"/>
    <mergeCell ref="B16:D16"/>
    <mergeCell ref="H64:J64"/>
    <mergeCell ref="B4:D4"/>
    <mergeCell ref="E5:G5"/>
    <mergeCell ref="B6:D6"/>
    <mergeCell ref="H7:J7"/>
    <mergeCell ref="B8:D8"/>
    <mergeCell ref="E9:G9"/>
    <mergeCell ref="B10:D10"/>
    <mergeCell ref="B12:D12"/>
    <mergeCell ref="E13:G13"/>
    <mergeCell ref="E17:G17"/>
    <mergeCell ref="B18:D18"/>
    <mergeCell ref="N19:P19"/>
    <mergeCell ref="B20:D20"/>
    <mergeCell ref="E21:G21"/>
    <mergeCell ref="B22:D22"/>
    <mergeCell ref="H23:J23"/>
    <mergeCell ref="B24:D24"/>
    <mergeCell ref="E25:G25"/>
    <mergeCell ref="B26:D26"/>
    <mergeCell ref="K27:M27"/>
    <mergeCell ref="B28:D28"/>
    <mergeCell ref="E29:G29"/>
    <mergeCell ref="N29:P29"/>
    <mergeCell ref="B30:D30"/>
    <mergeCell ref="H31:J31"/>
    <mergeCell ref="N31:P31"/>
    <mergeCell ref="B32:D32"/>
    <mergeCell ref="Q32:S32"/>
    <mergeCell ref="E33:G33"/>
    <mergeCell ref="N33:P33"/>
    <mergeCell ref="B34:D34"/>
    <mergeCell ref="Q35:S35"/>
    <mergeCell ref="B36:D36"/>
    <mergeCell ref="E37:G37"/>
    <mergeCell ref="B38:D38"/>
    <mergeCell ref="H39:J39"/>
    <mergeCell ref="N45:P45"/>
    <mergeCell ref="B40:D40"/>
    <mergeCell ref="Q46:S46"/>
    <mergeCell ref="E41:G41"/>
    <mergeCell ref="B42:D42"/>
    <mergeCell ref="H43:J43"/>
    <mergeCell ref="B44:D44"/>
    <mergeCell ref="E45:G45"/>
    <mergeCell ref="B46:D46"/>
    <mergeCell ref="H47:J47"/>
    <mergeCell ref="B48:D48"/>
    <mergeCell ref="E49:G49"/>
    <mergeCell ref="B50:D50"/>
    <mergeCell ref="K51:M51"/>
    <mergeCell ref="B52:D52"/>
    <mergeCell ref="E53:G53"/>
    <mergeCell ref="N59:P59"/>
    <mergeCell ref="B54:D54"/>
    <mergeCell ref="Q60:S60"/>
    <mergeCell ref="H55:J55"/>
    <mergeCell ref="N61:P61"/>
    <mergeCell ref="B56:D56"/>
    <mergeCell ref="E57:G57"/>
    <mergeCell ref="K57:M57"/>
    <mergeCell ref="B58:D58"/>
    <mergeCell ref="B61:D61"/>
    <mergeCell ref="N70:P70"/>
    <mergeCell ref="Q71:S71"/>
    <mergeCell ref="N68:P68"/>
    <mergeCell ref="B65:D65"/>
    <mergeCell ref="B67:D67"/>
    <mergeCell ref="E66:G66"/>
    <mergeCell ref="H67:J67"/>
    <mergeCell ref="Q69:S69"/>
  </mergeCells>
  <printOptions/>
  <pageMargins left="0.15763888888888888" right="0.2361111111111111" top="0.15763888888888888" bottom="0.3541666666666667" header="0.5118055555555555" footer="0.5118055555555555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V71"/>
  <sheetViews>
    <sheetView zoomScalePageLayoutView="0" workbookViewId="0" topLeftCell="A1">
      <selection activeCell="Q64" sqref="Q64"/>
    </sheetView>
  </sheetViews>
  <sheetFormatPr defaultColWidth="9.140625" defaultRowHeight="12.75"/>
  <cols>
    <col min="1" max="1" width="4.140625" style="5" customWidth="1"/>
    <col min="2" max="18" width="5.7109375" style="5" customWidth="1"/>
    <col min="19" max="19" width="5.421875" style="5" customWidth="1"/>
    <col min="20" max="20" width="3.140625" style="5" customWidth="1"/>
    <col min="21" max="16384" width="9.140625" style="5" customWidth="1"/>
  </cols>
  <sheetData>
    <row r="1" spans="10:22" s="6" customFormat="1" ht="9.75">
      <c r="J1" s="62" t="s">
        <v>72</v>
      </c>
      <c r="K1" s="62"/>
      <c r="L1" s="62"/>
      <c r="M1" s="62"/>
      <c r="V1" s="16"/>
    </row>
    <row r="2" spans="1:22" s="6" customFormat="1" ht="9.75">
      <c r="A2" s="7">
        <v>-149</v>
      </c>
      <c r="B2" s="57" t="str">
        <f>IF(Miinusring!E5="","",IF(Miinusring!E5=Miinusring!B4,Miinusring!B6,Miinusring!B4))</f>
        <v>Bye Bye</v>
      </c>
      <c r="C2" s="57"/>
      <c r="D2" s="57"/>
      <c r="V2" s="16"/>
    </row>
    <row r="3" spans="4:22" s="6" customFormat="1" ht="9.75">
      <c r="D3" s="8">
        <v>173</v>
      </c>
      <c r="E3" s="59" t="str">
        <f>IF(Mängud!E74="","",Mängud!E74)</f>
        <v>Toivo Sepp</v>
      </c>
      <c r="F3" s="59"/>
      <c r="G3" s="59"/>
      <c r="V3" s="16"/>
    </row>
    <row r="4" spans="1:22" s="6" customFormat="1" ht="9.75">
      <c r="A4" s="7">
        <v>-150</v>
      </c>
      <c r="B4" s="57" t="str">
        <f>IF(Miinusring!E9="","",IF(Miinusring!E9=Miinusring!B8,Miinusring!B10,Miinusring!B8))</f>
        <v>Toivo Sepp</v>
      </c>
      <c r="C4" s="57"/>
      <c r="D4" s="57"/>
      <c r="E4" s="18"/>
      <c r="F4" s="10" t="str">
        <f>IF(Mängud!F74="","",Mängud!F74)</f>
        <v>w.o.</v>
      </c>
      <c r="G4" s="8"/>
      <c r="V4" s="16"/>
    </row>
    <row r="5" spans="7:22" s="6" customFormat="1" ht="9.75">
      <c r="G5" s="11">
        <v>201</v>
      </c>
      <c r="H5" s="59" t="str">
        <f>IF(Mängud!E102="","",Mängud!E102)</f>
        <v>Toivo Sepp</v>
      </c>
      <c r="I5" s="59"/>
      <c r="J5" s="59"/>
      <c r="V5" s="16"/>
    </row>
    <row r="6" spans="1:22" s="6" customFormat="1" ht="9.75">
      <c r="A6" s="7">
        <v>-151</v>
      </c>
      <c r="B6" s="57" t="str">
        <f>IF(Miinusring!E13="","",IF(Miinusring!E13=Miinusring!B12,Miinusring!B14,Miinusring!B12))</f>
        <v>Bye Bye</v>
      </c>
      <c r="C6" s="57"/>
      <c r="D6" s="57"/>
      <c r="G6" s="11"/>
      <c r="H6" s="9"/>
      <c r="I6" s="10" t="str">
        <f>IF(Mängud!F102="","",Mängud!F102)</f>
        <v>w.o.</v>
      </c>
      <c r="J6" s="8"/>
      <c r="V6" s="16"/>
    </row>
    <row r="7" spans="4:22" s="6" customFormat="1" ht="9.75">
      <c r="D7" s="8">
        <v>174</v>
      </c>
      <c r="E7" s="59" t="str">
        <f>IF(Mängud!E75="","",Mängud!E75)</f>
        <v>Bye Bye</v>
      </c>
      <c r="F7" s="59"/>
      <c r="G7" s="59"/>
      <c r="H7" s="12"/>
      <c r="J7" s="11"/>
      <c r="V7" s="16"/>
    </row>
    <row r="8" spans="1:22" s="6" customFormat="1" ht="9.75">
      <c r="A8" s="7">
        <v>-152</v>
      </c>
      <c r="B8" s="57" t="str">
        <f>IF(Miinusring!E17="","",IF(Miinusring!E17=Miinusring!B16,Miinusring!B18,Miinusring!B16))</f>
        <v>Bye Bye</v>
      </c>
      <c r="C8" s="57"/>
      <c r="D8" s="57"/>
      <c r="E8" s="18"/>
      <c r="F8" s="10" t="str">
        <f>IF(Mängud!F75="","",Mängud!F75)</f>
        <v>w.o.</v>
      </c>
      <c r="G8" s="13"/>
      <c r="H8" s="14"/>
      <c r="J8" s="11"/>
      <c r="V8" s="16"/>
    </row>
    <row r="9" spans="10:22" s="6" customFormat="1" ht="9.75">
      <c r="J9" s="11">
        <v>231</v>
      </c>
      <c r="K9" s="59" t="str">
        <f>IF(Mängud!E132="","",Mängud!E132)</f>
        <v>Toivo Sepp</v>
      </c>
      <c r="L9" s="59"/>
      <c r="M9" s="59"/>
      <c r="V9" s="16"/>
    </row>
    <row r="10" spans="1:22" s="6" customFormat="1" ht="9.75">
      <c r="A10" s="7">
        <v>-153</v>
      </c>
      <c r="B10" s="57" t="str">
        <f>IF(Miinusring!E21="","",IF(Miinusring!E21=Miinusring!B20,Miinusring!B22,Miinusring!B20))</f>
        <v>Bye Bye</v>
      </c>
      <c r="C10" s="57"/>
      <c r="D10" s="57"/>
      <c r="J10" s="11"/>
      <c r="K10" s="9"/>
      <c r="L10" s="10" t="str">
        <f>IF(Mängud!F132="","",Mängud!F132)</f>
        <v>w.o.</v>
      </c>
      <c r="M10" s="8"/>
      <c r="V10" s="16"/>
    </row>
    <row r="11" spans="4:22" s="6" customFormat="1" ht="9.75">
      <c r="D11" s="8">
        <v>175</v>
      </c>
      <c r="E11" s="59" t="str">
        <f>IF(Mängud!E76="","",Mängud!E76)</f>
        <v>Bye Bye</v>
      </c>
      <c r="F11" s="59"/>
      <c r="G11" s="59"/>
      <c r="J11" s="11"/>
      <c r="M11" s="11"/>
      <c r="V11" s="16"/>
    </row>
    <row r="12" spans="1:22" s="6" customFormat="1" ht="9.75">
      <c r="A12" s="7">
        <v>-154</v>
      </c>
      <c r="B12" s="57" t="str">
        <f>IF(Miinusring!E25="","",IF(Miinusring!E25=Miinusring!B24,Miinusring!B26,Miinusring!B24))</f>
        <v>Bye Bye</v>
      </c>
      <c r="C12" s="57"/>
      <c r="D12" s="57"/>
      <c r="E12" s="18"/>
      <c r="F12" s="10" t="str">
        <f>IF(Mängud!F76="","",Mängud!F76)</f>
        <v>w.o.</v>
      </c>
      <c r="G12" s="8"/>
      <c r="J12" s="11"/>
      <c r="M12" s="11"/>
      <c r="V12" s="16"/>
    </row>
    <row r="13" spans="7:22" s="6" customFormat="1" ht="9.75">
      <c r="G13" s="11">
        <v>202</v>
      </c>
      <c r="H13" s="59" t="str">
        <f>IF(Mängud!E103="","",Mängud!E103)</f>
        <v>Bye Bye</v>
      </c>
      <c r="I13" s="59"/>
      <c r="J13" s="59"/>
      <c r="K13" s="12"/>
      <c r="M13" s="11"/>
      <c r="V13" s="16"/>
    </row>
    <row r="14" spans="1:22" s="6" customFormat="1" ht="9.75">
      <c r="A14" s="7">
        <v>-155</v>
      </c>
      <c r="B14" s="57" t="str">
        <f>IF(Miinusring!E29="","",IF(Miinusring!E29=Miinusring!B28,Miinusring!B30,Miinusring!B28))</f>
        <v>Bye Bye</v>
      </c>
      <c r="C14" s="57"/>
      <c r="D14" s="57"/>
      <c r="G14" s="11"/>
      <c r="H14" s="9"/>
      <c r="I14" s="10" t="str">
        <f>IF(Mängud!F103="","",Mängud!F103)</f>
        <v>w.o.</v>
      </c>
      <c r="J14" s="13"/>
      <c r="K14" s="14"/>
      <c r="M14" s="11"/>
      <c r="V14" s="16"/>
    </row>
    <row r="15" spans="4:22" s="6" customFormat="1" ht="9.75">
      <c r="D15" s="8">
        <v>176</v>
      </c>
      <c r="E15" s="59" t="str">
        <f>IF(Mängud!E77="","",Mängud!E77)</f>
        <v>Bye Bye</v>
      </c>
      <c r="F15" s="59"/>
      <c r="G15" s="59"/>
      <c r="H15" s="12"/>
      <c r="M15" s="11"/>
      <c r="V15" s="16"/>
    </row>
    <row r="16" spans="1:22" s="6" customFormat="1" ht="9.75">
      <c r="A16" s="7">
        <v>-156</v>
      </c>
      <c r="B16" s="57" t="str">
        <f>IF(Miinusring!E33="","",IF(Miinusring!E33=Miinusring!B32,Miinusring!B34,Miinusring!B32))</f>
        <v>Bye Bye</v>
      </c>
      <c r="C16" s="57"/>
      <c r="D16" s="58"/>
      <c r="E16" s="9"/>
      <c r="F16" s="10" t="str">
        <f>IF(Mängud!F77="","",Mängud!F77)</f>
        <v>w.o.</v>
      </c>
      <c r="G16" s="13"/>
      <c r="H16" s="14"/>
      <c r="M16" s="11"/>
      <c r="V16" s="16"/>
    </row>
    <row r="17" spans="13:22" s="6" customFormat="1" ht="9.75">
      <c r="M17" s="11">
        <v>270</v>
      </c>
      <c r="N17" s="59" t="str">
        <f>IF(Mängud!E171="","",Mängud!E171)</f>
        <v>Toivo Sepp</v>
      </c>
      <c r="O17" s="59"/>
      <c r="P17" s="59"/>
      <c r="Q17" s="7" t="s">
        <v>73</v>
      </c>
      <c r="V17" s="16"/>
    </row>
    <row r="18" spans="1:22" s="6" customFormat="1" ht="9.75">
      <c r="A18" s="7">
        <v>-157</v>
      </c>
      <c r="B18" s="57" t="str">
        <f>IF(Miinusring!E37="","",IF(Miinusring!E37=Miinusring!B36,Miinusring!B38,Miinusring!B36))</f>
        <v>Bye Bye</v>
      </c>
      <c r="C18" s="57"/>
      <c r="D18" s="57"/>
      <c r="M18" s="11"/>
      <c r="N18" s="9"/>
      <c r="O18" s="10" t="str">
        <f>IF(Mängud!F171="","",Mängud!F171)</f>
        <v>w.o.</v>
      </c>
      <c r="V18" s="16"/>
    </row>
    <row r="19" spans="4:22" s="6" customFormat="1" ht="9.75">
      <c r="D19" s="8">
        <v>177</v>
      </c>
      <c r="E19" s="59" t="str">
        <f>IF(Mängud!E78="","",Mängud!E78)</f>
        <v>Bye Bye</v>
      </c>
      <c r="F19" s="59"/>
      <c r="G19" s="59"/>
      <c r="M19" s="11"/>
      <c r="V19" s="16"/>
    </row>
    <row r="20" spans="1:22" s="6" customFormat="1" ht="9.75">
      <c r="A20" s="7">
        <v>-158</v>
      </c>
      <c r="B20" s="57" t="str">
        <f>IF(Miinusring!E41="","",IF(Miinusring!E41=Miinusring!B40,Miinusring!B42,Miinusring!B40))</f>
        <v>Bye Bye</v>
      </c>
      <c r="C20" s="57"/>
      <c r="D20" s="57"/>
      <c r="E20" s="18"/>
      <c r="F20" s="10" t="str">
        <f>IF(Mängud!F78="","",Mängud!F78)</f>
        <v>w.o.</v>
      </c>
      <c r="G20" s="8"/>
      <c r="M20" s="11"/>
      <c r="V20" s="16"/>
    </row>
    <row r="21" spans="7:22" s="6" customFormat="1" ht="9.75">
      <c r="G21" s="11">
        <v>203</v>
      </c>
      <c r="H21" s="59" t="str">
        <f>IF(Mängud!E104="","",Mängud!E104)</f>
        <v>Bye Bye</v>
      </c>
      <c r="I21" s="59"/>
      <c r="J21" s="59"/>
      <c r="M21" s="11"/>
      <c r="V21" s="16"/>
    </row>
    <row r="22" spans="1:22" s="6" customFormat="1" ht="9.75">
      <c r="A22" s="7">
        <v>-159</v>
      </c>
      <c r="B22" s="57" t="str">
        <f>IF(Miinusring!E45="","",IF(Miinusring!E45=Miinusring!B44,Miinusring!B46,Miinusring!B44))</f>
        <v>Bye Bye</v>
      </c>
      <c r="C22" s="57"/>
      <c r="D22" s="57"/>
      <c r="G22" s="11"/>
      <c r="H22" s="9"/>
      <c r="I22" s="10" t="str">
        <f>IF(Mängud!F104="","",Mängud!F104)</f>
        <v>w.o.</v>
      </c>
      <c r="J22" s="8"/>
      <c r="M22" s="11"/>
      <c r="V22" s="16"/>
    </row>
    <row r="23" spans="4:22" s="6" customFormat="1" ht="9.75">
      <c r="D23" s="8">
        <v>178</v>
      </c>
      <c r="E23" s="61" t="str">
        <f>IF(Mängud!E79="","",Mängud!E79)</f>
        <v>Bye Bye</v>
      </c>
      <c r="F23" s="61"/>
      <c r="G23" s="61"/>
      <c r="J23" s="11"/>
      <c r="M23" s="11"/>
      <c r="V23" s="16"/>
    </row>
    <row r="24" spans="1:22" s="6" customFormat="1" ht="9.75">
      <c r="A24" s="7">
        <v>-160</v>
      </c>
      <c r="B24" s="57" t="str">
        <f>IF(Miinusring!E49="","",IF(Miinusring!E49=Miinusring!B48,Miinusring!B50,Miinusring!B48))</f>
        <v>Bye Bye</v>
      </c>
      <c r="C24" s="57"/>
      <c r="D24" s="57"/>
      <c r="E24" s="18"/>
      <c r="F24" s="10" t="str">
        <f>IF(Mängud!F79="","",Mängud!F79)</f>
        <v>w.o.</v>
      </c>
      <c r="G24" s="13"/>
      <c r="H24" s="14"/>
      <c r="J24" s="11"/>
      <c r="M24" s="11"/>
      <c r="V24" s="16"/>
    </row>
    <row r="25" spans="10:22" s="6" customFormat="1" ht="9.75">
      <c r="J25" s="11">
        <v>232</v>
      </c>
      <c r="K25" s="59" t="str">
        <f>IF(Mängud!E133="","",Mängud!E133)</f>
        <v>Bye Bye</v>
      </c>
      <c r="L25" s="59"/>
      <c r="M25" s="59"/>
      <c r="N25" s="12"/>
      <c r="V25" s="16"/>
    </row>
    <row r="26" spans="1:22" s="6" customFormat="1" ht="9.75">
      <c r="A26" s="7">
        <v>-161</v>
      </c>
      <c r="B26" s="57" t="str">
        <f>IF(Miinusring!E53="","",IF(Miinusring!E53=Miinusring!B52,Miinusring!B54,Miinusring!B52))</f>
        <v>Bye Bye</v>
      </c>
      <c r="C26" s="57"/>
      <c r="D26" s="57"/>
      <c r="J26" s="11"/>
      <c r="K26" s="9"/>
      <c r="L26" s="10" t="str">
        <f>IF(Mängud!F133="","",Mängud!F133)</f>
        <v>w.o.</v>
      </c>
      <c r="M26" s="13"/>
      <c r="N26" s="14"/>
      <c r="V26" s="16"/>
    </row>
    <row r="27" spans="4:22" s="6" customFormat="1" ht="9.75">
      <c r="D27" s="8">
        <v>179</v>
      </c>
      <c r="E27" s="59" t="str">
        <f>IF(Mängud!E80="","",Mängud!E80)</f>
        <v>Bye Bye</v>
      </c>
      <c r="F27" s="59"/>
      <c r="G27" s="59"/>
      <c r="J27" s="11"/>
      <c r="M27" s="15">
        <v>-270</v>
      </c>
      <c r="N27" s="57" t="str">
        <f>IF(N17="","",IF(N17=K9,K25,K9))</f>
        <v>Bye Bye</v>
      </c>
      <c r="O27" s="57"/>
      <c r="P27" s="57"/>
      <c r="Q27" s="7" t="s">
        <v>74</v>
      </c>
      <c r="V27" s="16"/>
    </row>
    <row r="28" spans="1:22" s="6" customFormat="1" ht="9.75">
      <c r="A28" s="7">
        <v>-162</v>
      </c>
      <c r="B28" s="57" t="str">
        <f>IF(Miinusring!E57="","",IF(Miinusring!E57=Miinusring!B56,Miinusring!B58,Miinusring!B56))</f>
        <v>Bye Bye</v>
      </c>
      <c r="C28" s="57"/>
      <c r="D28" s="57"/>
      <c r="E28" s="18"/>
      <c r="F28" s="10" t="str">
        <f>IF(Mängud!F80="","",Mängud!F80)</f>
        <v>w.o.</v>
      </c>
      <c r="G28" s="8"/>
      <c r="J28" s="11"/>
      <c r="V28" s="16"/>
    </row>
    <row r="29" spans="7:22" s="6" customFormat="1" ht="9.75">
      <c r="G29" s="11">
        <v>204</v>
      </c>
      <c r="H29" s="61" t="str">
        <f>IF(Mängud!E105="","",Mängud!E105)</f>
        <v>Bye Bye</v>
      </c>
      <c r="I29" s="61"/>
      <c r="J29" s="61"/>
      <c r="M29" s="15">
        <v>-231</v>
      </c>
      <c r="N29" s="57" t="str">
        <f>IF(K9="","",IF(K9=H5,H13,H5))</f>
        <v>Bye Bye</v>
      </c>
      <c r="O29" s="57"/>
      <c r="P29" s="57"/>
      <c r="V29" s="16"/>
    </row>
    <row r="30" spans="1:22" s="6" customFormat="1" ht="9.75">
      <c r="A30" s="7">
        <v>-163</v>
      </c>
      <c r="B30" s="57" t="str">
        <f>IF(Miinusring!E61="","",IF(Miinusring!E61=Miinusring!B60,Miinusring!B62,Miinusring!B60))</f>
        <v>Bye Bye</v>
      </c>
      <c r="C30" s="57"/>
      <c r="D30" s="57"/>
      <c r="G30" s="11"/>
      <c r="H30" s="9"/>
      <c r="I30" s="10" t="str">
        <f>IF(Mängud!F105="","",Mängud!F105)</f>
        <v>w.o.</v>
      </c>
      <c r="J30" s="13"/>
      <c r="K30" s="14"/>
      <c r="P30" s="8">
        <v>269</v>
      </c>
      <c r="Q30" s="59" t="str">
        <f>IF(Mängud!E170="","",Mängud!E170)</f>
        <v>Bye Bye</v>
      </c>
      <c r="R30" s="59"/>
      <c r="S30" s="59"/>
      <c r="T30" s="7" t="s">
        <v>75</v>
      </c>
      <c r="V30" s="16"/>
    </row>
    <row r="31" spans="4:22" s="6" customFormat="1" ht="9.75">
      <c r="D31" s="8">
        <v>180</v>
      </c>
      <c r="E31" s="59" t="str">
        <f>IF(Mängud!E81="","",Mängud!E81)</f>
        <v>Bye Bye</v>
      </c>
      <c r="F31" s="59"/>
      <c r="G31" s="59"/>
      <c r="H31" s="12"/>
      <c r="M31" s="15">
        <v>-232</v>
      </c>
      <c r="N31" s="60" t="str">
        <f>IF(K25="","",IF(K25=H21,H29,H21))</f>
        <v>Bye Bye</v>
      </c>
      <c r="O31" s="60"/>
      <c r="P31" s="60"/>
      <c r="Q31" s="9"/>
      <c r="R31" s="10" t="str">
        <f>IF(Mängud!F170="","",Mängud!F170)</f>
        <v>w.o.</v>
      </c>
      <c r="V31" s="16"/>
    </row>
    <row r="32" spans="1:22" s="6" customFormat="1" ht="9.75">
      <c r="A32" s="7">
        <v>-164</v>
      </c>
      <c r="B32" s="57" t="str">
        <f>IF(Miinusring!E65="","",IF(Miinusring!E65=Miinusring!B64,Miinusring!B66,Miinusring!B64))</f>
        <v>Bye Bye</v>
      </c>
      <c r="C32" s="57"/>
      <c r="D32" s="57"/>
      <c r="E32" s="18"/>
      <c r="F32" s="10" t="str">
        <f>IF(Mängud!F81="","",Mängud!F81)</f>
        <v>w.o.</v>
      </c>
      <c r="G32" s="13"/>
      <c r="H32" s="14"/>
      <c r="V32" s="16"/>
    </row>
    <row r="33" spans="16:22" s="6" customFormat="1" ht="9.75">
      <c r="P33" s="15">
        <v>-269</v>
      </c>
      <c r="Q33" s="57" t="str">
        <f>IF(Q30="","",IF(Q30=N29,N31,N29))</f>
        <v>Bye Bye</v>
      </c>
      <c r="R33" s="57"/>
      <c r="S33" s="57"/>
      <c r="T33" s="7" t="s">
        <v>76</v>
      </c>
      <c r="V33" s="16"/>
    </row>
    <row r="34" spans="1:22" s="6" customFormat="1" ht="9.75">
      <c r="A34" s="15">
        <v>-201</v>
      </c>
      <c r="B34" s="57" t="str">
        <f>IF(H5="","",IF(H5=E3,E7,E3))</f>
        <v>Bye Bye</v>
      </c>
      <c r="C34" s="57"/>
      <c r="D34" s="57"/>
      <c r="V34" s="16"/>
    </row>
    <row r="35" spans="4:22" s="6" customFormat="1" ht="9.75">
      <c r="D35" s="8">
        <v>229</v>
      </c>
      <c r="E35" s="59" t="str">
        <f>IF(Mängud!E130="","",Mängud!E130)</f>
        <v>Bye Bye</v>
      </c>
      <c r="F35" s="59"/>
      <c r="G35" s="59"/>
      <c r="V35" s="16"/>
    </row>
    <row r="36" spans="1:22" s="6" customFormat="1" ht="9.75">
      <c r="A36" s="15">
        <v>-202</v>
      </c>
      <c r="B36" s="60" t="str">
        <f>IF(H13="","",IF(H13=E11,E15,E11))</f>
        <v>Bye Bye</v>
      </c>
      <c r="C36" s="60"/>
      <c r="D36" s="60"/>
      <c r="E36" s="9"/>
      <c r="F36" s="10" t="str">
        <f>IF(Mängud!F130="","",Mängud!F130)</f>
        <v>w.o.</v>
      </c>
      <c r="G36" s="8"/>
      <c r="V36" s="16"/>
    </row>
    <row r="37" spans="7:22" s="6" customFormat="1" ht="9.75">
      <c r="G37" s="11">
        <v>268</v>
      </c>
      <c r="H37" s="59" t="str">
        <f>IF(Mängud!E169="","",Mängud!E169)</f>
        <v>Bye Bye</v>
      </c>
      <c r="I37" s="59"/>
      <c r="J37" s="59"/>
      <c r="K37" s="7" t="s">
        <v>77</v>
      </c>
      <c r="V37" s="16"/>
    </row>
    <row r="38" spans="1:22" s="6" customFormat="1" ht="9.75">
      <c r="A38" s="15">
        <v>-203</v>
      </c>
      <c r="B38" s="57" t="str">
        <f>IF(H21="","",IF(H21=E19,E23,E19))</f>
        <v>Bye Bye</v>
      </c>
      <c r="C38" s="57"/>
      <c r="D38" s="57"/>
      <c r="G38" s="11"/>
      <c r="H38" s="9"/>
      <c r="I38" s="10" t="str">
        <f>IF(Mängud!F169="","",Mängud!F169)</f>
        <v>w.o.</v>
      </c>
      <c r="V38" s="16"/>
    </row>
    <row r="39" spans="4:22" s="6" customFormat="1" ht="9.75">
      <c r="D39" s="8">
        <v>230</v>
      </c>
      <c r="E39" s="59" t="str">
        <f>IF(Mängud!E131="","",Mängud!E131)</f>
        <v>Bye Bye</v>
      </c>
      <c r="F39" s="59"/>
      <c r="G39" s="59"/>
      <c r="H39" s="12"/>
      <c r="V39" s="16"/>
    </row>
    <row r="40" spans="1:22" s="6" customFormat="1" ht="9.75">
      <c r="A40" s="15">
        <v>-204</v>
      </c>
      <c r="B40" s="60" t="str">
        <f>IF(H29="","",IF(H29=E27,E31,E27))</f>
        <v>Bye Bye</v>
      </c>
      <c r="C40" s="60"/>
      <c r="D40" s="60"/>
      <c r="E40" s="9"/>
      <c r="F40" s="10" t="str">
        <f>IF(Mängud!F131="","",Mängud!F131)</f>
        <v>w.o.</v>
      </c>
      <c r="G40" s="13"/>
      <c r="H40" s="14"/>
      <c r="V40" s="16"/>
    </row>
    <row r="41" spans="7:22" s="6" customFormat="1" ht="9.75">
      <c r="G41" s="15">
        <v>-268</v>
      </c>
      <c r="H41" s="57" t="str">
        <f>IF(H37="","",IF(H37=E35,E39,E35))</f>
        <v>Bye Bye</v>
      </c>
      <c r="I41" s="57"/>
      <c r="J41" s="57"/>
      <c r="K41" s="7" t="s">
        <v>79</v>
      </c>
      <c r="M41" s="15">
        <v>-229</v>
      </c>
      <c r="N41" s="57" t="str">
        <f>IF(E35="","",IF(E35=B34,B36,B34))</f>
        <v>Bye Bye</v>
      </c>
      <c r="O41" s="57"/>
      <c r="P41" s="57"/>
      <c r="V41" s="16"/>
    </row>
    <row r="42" spans="1:22" s="6" customFormat="1" ht="9.75">
      <c r="A42" s="15">
        <v>-173</v>
      </c>
      <c r="B42" s="57" t="str">
        <f>IF(E3="","",IF(E3=B2,B4,B2))</f>
        <v>Bye Bye</v>
      </c>
      <c r="C42" s="57"/>
      <c r="D42" s="57"/>
      <c r="P42" s="8">
        <v>267</v>
      </c>
      <c r="Q42" s="59" t="str">
        <f>IF(Mängud!E168="","",Mängud!E168)</f>
        <v>Bye Bye</v>
      </c>
      <c r="R42" s="59"/>
      <c r="S42" s="59"/>
      <c r="T42" s="7" t="s">
        <v>78</v>
      </c>
      <c r="V42" s="16"/>
    </row>
    <row r="43" spans="4:22" s="6" customFormat="1" ht="9.75">
      <c r="D43" s="8">
        <v>197</v>
      </c>
      <c r="E43" s="59" t="str">
        <f>IF(Mängud!E98="","",Mängud!E98)</f>
        <v>Bye Bye</v>
      </c>
      <c r="F43" s="59"/>
      <c r="G43" s="59"/>
      <c r="M43" s="15">
        <v>-230</v>
      </c>
      <c r="N43" s="60" t="str">
        <f>IF(E39="","",IF(E39=B38,B40,B38))</f>
        <v>Bye Bye</v>
      </c>
      <c r="O43" s="60"/>
      <c r="P43" s="60"/>
      <c r="Q43" s="9"/>
      <c r="R43" s="10" t="str">
        <f>IF(Mängud!F168="","",Mängud!F168)</f>
        <v>w.o.</v>
      </c>
      <c r="V43" s="16"/>
    </row>
    <row r="44" spans="1:22" s="6" customFormat="1" ht="9.75">
      <c r="A44" s="15">
        <v>-174</v>
      </c>
      <c r="B44" s="57" t="str">
        <f>IF(E7="","",IF(E7=B6,B8,B6))</f>
        <v>Bye Bye</v>
      </c>
      <c r="C44" s="57"/>
      <c r="D44" s="57"/>
      <c r="E44" s="18"/>
      <c r="F44" s="10" t="str">
        <f>IF(Mängud!F98="","",Mängud!F98)</f>
        <v>w.o.</v>
      </c>
      <c r="G44" s="8"/>
      <c r="V44" s="16"/>
    </row>
    <row r="45" spans="7:22" s="6" customFormat="1" ht="9.75">
      <c r="G45" s="11">
        <v>227</v>
      </c>
      <c r="H45" s="59" t="str">
        <f>IF(Mängud!E128="","",Mängud!E128)</f>
        <v>Bye Bye</v>
      </c>
      <c r="I45" s="59"/>
      <c r="J45" s="59"/>
      <c r="P45" s="15">
        <v>-267</v>
      </c>
      <c r="Q45" s="57" t="str">
        <f>IF(Q42="","",IF(Q42=N41,N43,N41))</f>
        <v>Bye Bye</v>
      </c>
      <c r="R45" s="57"/>
      <c r="S45" s="57"/>
      <c r="T45" s="7" t="s">
        <v>80</v>
      </c>
      <c r="V45" s="16"/>
    </row>
    <row r="46" spans="1:22" s="6" customFormat="1" ht="9.75">
      <c r="A46" s="15">
        <v>-175</v>
      </c>
      <c r="B46" s="57" t="str">
        <f>IF(E11="","",IF(E11=B10,B12,B10))</f>
        <v>Bye Bye</v>
      </c>
      <c r="C46" s="57"/>
      <c r="D46" s="57"/>
      <c r="G46" s="11"/>
      <c r="H46" s="9"/>
      <c r="I46" s="10" t="str">
        <f>IF(Mängud!F128="","",Mängud!F128)</f>
        <v>w.o.</v>
      </c>
      <c r="J46" s="8"/>
      <c r="V46" s="16"/>
    </row>
    <row r="47" spans="4:22" s="6" customFormat="1" ht="9.75">
      <c r="D47" s="8">
        <v>198</v>
      </c>
      <c r="E47" s="59" t="str">
        <f>IF(Mängud!E99="","",Mängud!E99)</f>
        <v>Bye Bye</v>
      </c>
      <c r="F47" s="59"/>
      <c r="G47" s="59"/>
      <c r="H47" s="12"/>
      <c r="J47" s="11"/>
      <c r="V47" s="16"/>
    </row>
    <row r="48" spans="1:22" s="6" customFormat="1" ht="9.75">
      <c r="A48" s="15">
        <v>-176</v>
      </c>
      <c r="B48" s="57" t="str">
        <f>IF(E15="","",IF(E15=B14,B16,B14))</f>
        <v>Bye Bye</v>
      </c>
      <c r="C48" s="57"/>
      <c r="D48" s="57"/>
      <c r="E48" s="18"/>
      <c r="F48" s="10" t="str">
        <f>IF(Mängud!F99="","",Mängud!F99)</f>
        <v>w.o.</v>
      </c>
      <c r="G48" s="13"/>
      <c r="H48" s="14"/>
      <c r="J48" s="11"/>
      <c r="V48" s="16"/>
    </row>
    <row r="49" spans="10:22" s="6" customFormat="1" ht="9.75">
      <c r="J49" s="11">
        <v>266</v>
      </c>
      <c r="K49" s="59" t="str">
        <f>IF(Mängud!E167="","",Mängud!E167)</f>
        <v>Bye Bye</v>
      </c>
      <c r="L49" s="59"/>
      <c r="M49" s="59"/>
      <c r="N49" s="7" t="s">
        <v>81</v>
      </c>
      <c r="V49" s="16"/>
    </row>
    <row r="50" spans="1:22" s="6" customFormat="1" ht="9.75">
      <c r="A50" s="15">
        <v>-177</v>
      </c>
      <c r="B50" s="57" t="str">
        <f>IF(E19="","",IF(E19=B18,B20,B18))</f>
        <v>Bye Bye</v>
      </c>
      <c r="C50" s="57"/>
      <c r="D50" s="57"/>
      <c r="J50" s="11"/>
      <c r="K50" s="9"/>
      <c r="L50" s="10" t="str">
        <f>IF(Mängud!F167="","",Mängud!F167)</f>
        <v>w.o.</v>
      </c>
      <c r="V50" s="16"/>
    </row>
    <row r="51" spans="4:22" s="6" customFormat="1" ht="9.75">
      <c r="D51" s="8">
        <v>199</v>
      </c>
      <c r="E51" s="59" t="str">
        <f>IF(Mängud!E100="","",Mängud!E100)</f>
        <v>Bye Bye</v>
      </c>
      <c r="F51" s="59"/>
      <c r="G51" s="59"/>
      <c r="J51" s="11"/>
      <c r="V51" s="16"/>
    </row>
    <row r="52" spans="1:22" s="6" customFormat="1" ht="9.75">
      <c r="A52" s="15">
        <v>-178</v>
      </c>
      <c r="B52" s="57" t="str">
        <f>IF(E23="","",IF(E23=B22,B24,B22))</f>
        <v>Bye Bye</v>
      </c>
      <c r="C52" s="57"/>
      <c r="D52" s="57"/>
      <c r="E52" s="18"/>
      <c r="F52" s="10" t="str">
        <f>IF(Mängud!F100="","",Mängud!F100)</f>
        <v>w.o.</v>
      </c>
      <c r="G52" s="8"/>
      <c r="J52" s="11"/>
      <c r="V52" s="16"/>
    </row>
    <row r="53" spans="7:22" s="6" customFormat="1" ht="9.75">
      <c r="G53" s="11">
        <v>228</v>
      </c>
      <c r="H53" s="59" t="str">
        <f>IF(Mängud!E129="","",Mängud!E129)</f>
        <v>Bye Bye</v>
      </c>
      <c r="I53" s="59"/>
      <c r="J53" s="59"/>
      <c r="K53" s="12"/>
      <c r="V53" s="16"/>
    </row>
    <row r="54" spans="1:22" s="6" customFormat="1" ht="9.75">
      <c r="A54" s="15">
        <v>-179</v>
      </c>
      <c r="B54" s="57" t="str">
        <f>IF(E27="","",IF(E27=B26,B28,B26))</f>
        <v>Bye Bye</v>
      </c>
      <c r="C54" s="57"/>
      <c r="D54" s="57"/>
      <c r="G54" s="11"/>
      <c r="H54" s="9"/>
      <c r="I54" s="10" t="str">
        <f>IF(Mängud!F129="","",Mängud!F129)</f>
        <v>w.o.</v>
      </c>
      <c r="J54" s="13"/>
      <c r="K54" s="14"/>
      <c r="V54" s="16"/>
    </row>
    <row r="55" spans="4:22" s="6" customFormat="1" ht="9.75">
      <c r="D55" s="8">
        <v>200</v>
      </c>
      <c r="E55" s="61" t="str">
        <f>IF(Mängud!E101="","",Mängud!E101)</f>
        <v>Bye Bye</v>
      </c>
      <c r="F55" s="61"/>
      <c r="G55" s="61"/>
      <c r="J55" s="15">
        <v>-266</v>
      </c>
      <c r="K55" s="57" t="str">
        <f>IF(K49="","",IF(K49=H45,H53,H45))</f>
        <v>Bye Bye</v>
      </c>
      <c r="L55" s="57"/>
      <c r="M55" s="57"/>
      <c r="N55" s="7" t="s">
        <v>83</v>
      </c>
      <c r="V55" s="16"/>
    </row>
    <row r="56" spans="1:22" s="6" customFormat="1" ht="9.75">
      <c r="A56" s="15">
        <v>-180</v>
      </c>
      <c r="B56" s="60" t="str">
        <f>IF(E31="","",IF(E31=B30,B32,B30))</f>
        <v>Bye Bye</v>
      </c>
      <c r="C56" s="60"/>
      <c r="D56" s="60"/>
      <c r="E56" s="9"/>
      <c r="F56" s="10" t="str">
        <f>IF(Mängud!F101="","",Mängud!F101)</f>
        <v>w.o.</v>
      </c>
      <c r="G56" s="13"/>
      <c r="H56" s="14"/>
      <c r="V56" s="16"/>
    </row>
    <row r="57" spans="13:22" s="6" customFormat="1" ht="9.75">
      <c r="M57" s="15">
        <v>-227</v>
      </c>
      <c r="N57" s="57" t="str">
        <f>IF(H45="","",IF(H45=E43,E47,E43))</f>
        <v>Bye Bye</v>
      </c>
      <c r="O57" s="57"/>
      <c r="P57" s="57"/>
      <c r="V57" s="16"/>
    </row>
    <row r="58" spans="1:22" s="6" customFormat="1" ht="9.75">
      <c r="A58" s="15">
        <v>-197</v>
      </c>
      <c r="P58" s="8">
        <v>265</v>
      </c>
      <c r="Q58" s="59" t="str">
        <f>IF(Mängud!E166="","",Mängud!E166)</f>
        <v>Bye Bye</v>
      </c>
      <c r="R58" s="59"/>
      <c r="S58" s="59"/>
      <c r="T58" s="7" t="s">
        <v>82</v>
      </c>
      <c r="V58" s="16"/>
    </row>
    <row r="59" spans="2:22" s="6" customFormat="1" ht="9.75">
      <c r="B59" s="57" t="str">
        <f>IF(E43="","",IF(E43=B42,B44,B42))</f>
        <v>Bye Bye</v>
      </c>
      <c r="C59" s="57"/>
      <c r="D59" s="57"/>
      <c r="M59" s="15">
        <v>-228</v>
      </c>
      <c r="N59" s="60" t="str">
        <f>IF(H53="","",IF(H53=E51,E55,E51))</f>
        <v>Bye Bye</v>
      </c>
      <c r="O59" s="60"/>
      <c r="P59" s="60"/>
      <c r="Q59" s="9"/>
      <c r="R59" s="10" t="str">
        <f>IF(Mängud!F166="","",Mängud!F166)</f>
        <v>w.o.</v>
      </c>
      <c r="V59" s="16"/>
    </row>
    <row r="60" spans="1:22" s="6" customFormat="1" ht="9.75">
      <c r="A60" s="15">
        <v>-198</v>
      </c>
      <c r="D60" s="8">
        <v>225</v>
      </c>
      <c r="E60" s="59" t="str">
        <f>IF(Mängud!E126="","",Mängud!E126)</f>
        <v>Bye Bye</v>
      </c>
      <c r="F60" s="57"/>
      <c r="G60" s="57"/>
      <c r="V60" s="16"/>
    </row>
    <row r="61" spans="2:22" s="6" customFormat="1" ht="9.75">
      <c r="B61" s="57" t="str">
        <f>IF(E47="","",IF(E47=B46,B48,B46))</f>
        <v>Bye Bye</v>
      </c>
      <c r="C61" s="57"/>
      <c r="D61" s="60"/>
      <c r="E61" s="9"/>
      <c r="F61" s="10" t="str">
        <f>IF(Mängud!F126="","",Mängud!F126)</f>
        <v>w.o.</v>
      </c>
      <c r="G61" s="8"/>
      <c r="P61" s="15">
        <v>-265</v>
      </c>
      <c r="Q61" s="57" t="str">
        <f>IF(Q58="","",IF(Q58=N57,N59,N57))</f>
        <v>Bye Bye</v>
      </c>
      <c r="R61" s="57"/>
      <c r="S61" s="57"/>
      <c r="T61" s="7" t="s">
        <v>84</v>
      </c>
      <c r="V61" s="16"/>
    </row>
    <row r="62" spans="1:22" s="6" customFormat="1" ht="9.75">
      <c r="A62" s="15">
        <v>-199</v>
      </c>
      <c r="G62" s="11">
        <v>264</v>
      </c>
      <c r="H62" s="59" t="str">
        <f>IF(Mängud!E165="","",Mängud!E165)</f>
        <v>Bye Bye</v>
      </c>
      <c r="I62" s="57"/>
      <c r="J62" s="57"/>
      <c r="K62" s="7" t="s">
        <v>85</v>
      </c>
      <c r="V62" s="16"/>
    </row>
    <row r="63" spans="2:22" s="6" customFormat="1" ht="9.75">
      <c r="B63" s="57" t="str">
        <f>IF(E51="","",IF(E51=B50,B52,B50))</f>
        <v>Bye Bye</v>
      </c>
      <c r="C63" s="57"/>
      <c r="D63" s="57"/>
      <c r="G63" s="11"/>
      <c r="H63" s="9"/>
      <c r="I63" s="10" t="str">
        <f>IF(Mängud!F165="","",Mängud!F165)</f>
        <v>w.o.</v>
      </c>
      <c r="V63" s="16"/>
    </row>
    <row r="64" spans="1:22" s="6" customFormat="1" ht="9.75">
      <c r="A64" s="15">
        <v>-200</v>
      </c>
      <c r="D64" s="8">
        <v>226</v>
      </c>
      <c r="E64" s="59" t="str">
        <f>IF(Mängud!E127="","",Mängud!E127)</f>
        <v>Bye Bye</v>
      </c>
      <c r="F64" s="57"/>
      <c r="G64" s="60"/>
      <c r="H64" s="12"/>
      <c r="V64" s="16"/>
    </row>
    <row r="65" spans="2:22" s="6" customFormat="1" ht="9.75">
      <c r="B65" s="57" t="str">
        <f>IF(E55="","",IF(E55=B54,B56,B54))</f>
        <v>Bye Bye</v>
      </c>
      <c r="C65" s="57"/>
      <c r="D65" s="60"/>
      <c r="E65" s="9"/>
      <c r="F65" s="10" t="str">
        <f>IF(Mängud!F127="","",Mängud!F127)</f>
        <v>w.o.</v>
      </c>
      <c r="G65" s="13"/>
      <c r="H65" s="14"/>
      <c r="V65" s="16"/>
    </row>
    <row r="66" spans="7:22" s="6" customFormat="1" ht="9.75">
      <c r="G66" s="15">
        <v>-264</v>
      </c>
      <c r="H66" s="57" t="str">
        <f>IF(H62="","",IF(H62=E60,E64,E60))</f>
        <v>Bye Bye</v>
      </c>
      <c r="I66" s="57"/>
      <c r="J66" s="57"/>
      <c r="K66" s="7" t="s">
        <v>87</v>
      </c>
      <c r="V66" s="16"/>
    </row>
    <row r="67" spans="2:20" ht="12.75">
      <c r="B67" s="6"/>
      <c r="C67" s="6"/>
      <c r="D67" s="6"/>
      <c r="E67" s="6"/>
      <c r="F67" s="6"/>
      <c r="G67" s="6"/>
      <c r="H67" s="6"/>
      <c r="I67" s="6"/>
      <c r="J67" s="6"/>
      <c r="K67" s="6"/>
      <c r="M67" s="15">
        <v>-225</v>
      </c>
      <c r="N67" s="57" t="str">
        <f>IF(E60="","",IF(E60=B59,B61,B59))</f>
        <v>Bye Bye</v>
      </c>
      <c r="O67" s="57"/>
      <c r="P67" s="57"/>
      <c r="Q67" s="6"/>
      <c r="R67" s="6"/>
      <c r="S67" s="6"/>
      <c r="T67" s="6"/>
    </row>
    <row r="68" spans="13:20" ht="12.75">
      <c r="M68" s="6"/>
      <c r="N68" s="6"/>
      <c r="O68" s="6"/>
      <c r="P68" s="8">
        <v>263</v>
      </c>
      <c r="Q68" s="59" t="str">
        <f>IF(Mängud!E164="","",Mängud!E164)</f>
        <v>Bye Bye</v>
      </c>
      <c r="R68" s="59"/>
      <c r="S68" s="59"/>
      <c r="T68" s="7" t="s">
        <v>86</v>
      </c>
    </row>
    <row r="69" spans="13:20" ht="12.75">
      <c r="M69" s="15">
        <v>-226</v>
      </c>
      <c r="N69" s="60" t="str">
        <f>IF(E64="","",IF(E64=B63,B65,B63))</f>
        <v>Bye Bye</v>
      </c>
      <c r="O69" s="60"/>
      <c r="P69" s="60"/>
      <c r="Q69" s="9"/>
      <c r="R69" s="10" t="str">
        <f>IF(Mängud!F164="","",Mängud!F164)</f>
        <v>w.o.</v>
      </c>
      <c r="S69" s="6"/>
      <c r="T69" s="6"/>
    </row>
    <row r="70" spans="13:20" ht="12.75">
      <c r="M70" s="6"/>
      <c r="N70" s="6"/>
      <c r="O70" s="6"/>
      <c r="P70" s="6"/>
      <c r="Q70" s="6"/>
      <c r="R70" s="6"/>
      <c r="S70" s="6"/>
      <c r="T70" s="6"/>
    </row>
    <row r="71" spans="13:20" ht="12.75">
      <c r="M71" s="6"/>
      <c r="N71" s="6"/>
      <c r="O71" s="6"/>
      <c r="P71" s="15">
        <v>-263</v>
      </c>
      <c r="Q71" s="57" t="str">
        <f>IF(Q68="","",IF(Q68=N67,N69,N67))</f>
        <v>Bye Bye</v>
      </c>
      <c r="R71" s="57"/>
      <c r="S71" s="57"/>
      <c r="T71" s="7" t="s">
        <v>88</v>
      </c>
    </row>
  </sheetData>
  <sheetProtection selectLockedCells="1" selectUnlockedCells="1"/>
  <mergeCells count="81">
    <mergeCell ref="Q45:S45"/>
    <mergeCell ref="B61:D61"/>
    <mergeCell ref="E60:G60"/>
    <mergeCell ref="H62:J62"/>
    <mergeCell ref="H66:J66"/>
    <mergeCell ref="E64:G64"/>
    <mergeCell ref="B65:D65"/>
    <mergeCell ref="B63:D63"/>
    <mergeCell ref="B50:D50"/>
    <mergeCell ref="E51:G51"/>
    <mergeCell ref="J1:M1"/>
    <mergeCell ref="B2:D2"/>
    <mergeCell ref="E3:G3"/>
    <mergeCell ref="B4:D4"/>
    <mergeCell ref="H5:J5"/>
    <mergeCell ref="B6:D6"/>
    <mergeCell ref="E7:G7"/>
    <mergeCell ref="B8:D8"/>
    <mergeCell ref="K9:M9"/>
    <mergeCell ref="B10:D10"/>
    <mergeCell ref="E11:G11"/>
    <mergeCell ref="B12:D12"/>
    <mergeCell ref="H13:J13"/>
    <mergeCell ref="B14:D14"/>
    <mergeCell ref="E15:G15"/>
    <mergeCell ref="B16:D16"/>
    <mergeCell ref="N17:P17"/>
    <mergeCell ref="B18:D18"/>
    <mergeCell ref="E19:G19"/>
    <mergeCell ref="B20:D20"/>
    <mergeCell ref="H21:J21"/>
    <mergeCell ref="B22:D22"/>
    <mergeCell ref="E23:G23"/>
    <mergeCell ref="B24:D24"/>
    <mergeCell ref="K25:M25"/>
    <mergeCell ref="B26:D26"/>
    <mergeCell ref="E27:G27"/>
    <mergeCell ref="N27:P27"/>
    <mergeCell ref="B28:D28"/>
    <mergeCell ref="H29:J29"/>
    <mergeCell ref="N29:P29"/>
    <mergeCell ref="B30:D30"/>
    <mergeCell ref="Q30:S30"/>
    <mergeCell ref="E31:G31"/>
    <mergeCell ref="N31:P31"/>
    <mergeCell ref="B32:D32"/>
    <mergeCell ref="Q33:S33"/>
    <mergeCell ref="B34:D34"/>
    <mergeCell ref="E35:G35"/>
    <mergeCell ref="B36:D36"/>
    <mergeCell ref="H37:J37"/>
    <mergeCell ref="N41:P41"/>
    <mergeCell ref="B38:D38"/>
    <mergeCell ref="Q42:S42"/>
    <mergeCell ref="E39:G39"/>
    <mergeCell ref="N43:P43"/>
    <mergeCell ref="B40:D40"/>
    <mergeCell ref="H41:J41"/>
    <mergeCell ref="B42:D42"/>
    <mergeCell ref="E43:G43"/>
    <mergeCell ref="B44:D44"/>
    <mergeCell ref="H45:J45"/>
    <mergeCell ref="B46:D46"/>
    <mergeCell ref="E47:G47"/>
    <mergeCell ref="B48:D48"/>
    <mergeCell ref="K49:M49"/>
    <mergeCell ref="B52:D52"/>
    <mergeCell ref="Q58:S58"/>
    <mergeCell ref="H53:J53"/>
    <mergeCell ref="N59:P59"/>
    <mergeCell ref="B54:D54"/>
    <mergeCell ref="E55:G55"/>
    <mergeCell ref="K55:M55"/>
    <mergeCell ref="Q71:S71"/>
    <mergeCell ref="Q61:S61"/>
    <mergeCell ref="B56:D56"/>
    <mergeCell ref="B59:D59"/>
    <mergeCell ref="N67:P67"/>
    <mergeCell ref="Q68:S68"/>
    <mergeCell ref="N69:P69"/>
    <mergeCell ref="N57:P57"/>
  </mergeCells>
  <printOptions/>
  <pageMargins left="0.15748031496062992" right="0.2362204724409449" top="0.1968503937007874" bottom="0.15748031496062992" header="0.5118110236220472" footer="0.5118110236220472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Q223"/>
  <sheetViews>
    <sheetView zoomScalePageLayoutView="0" workbookViewId="0" topLeftCell="A1">
      <pane xSplit="1" ySplit="1" topLeftCell="B194" activePane="bottomRight" state="frozen"/>
      <selection pane="topLeft" activeCell="A1" sqref="A1"/>
      <selection pane="topRight" activeCell="C1" sqref="C1"/>
      <selection pane="bottomLeft" activeCell="A50" sqref="A50"/>
      <selection pane="bottomRight" activeCell="J226" sqref="J226"/>
    </sheetView>
  </sheetViews>
  <sheetFormatPr defaultColWidth="9.140625" defaultRowHeight="12.75"/>
  <cols>
    <col min="1" max="1" width="5.7109375" style="3" customWidth="1"/>
    <col min="2" max="3" width="21.140625" style="5" customWidth="1"/>
    <col min="4" max="4" width="5.28125" style="3" customWidth="1"/>
    <col min="5" max="5" width="21.140625" style="3" customWidth="1"/>
    <col min="6" max="6" width="8.7109375" style="25" customWidth="1"/>
    <col min="7" max="7" width="10.28125" style="3" customWidth="1"/>
    <col min="8" max="8" width="9.140625" style="3" customWidth="1"/>
    <col min="9" max="9" width="10.421875" style="3" hidden="1" customWidth="1"/>
    <col min="10" max="10" width="6.28125" style="3" customWidth="1"/>
    <col min="11" max="11" width="2.00390625" style="3" hidden="1" customWidth="1"/>
    <col min="12" max="20" width="2.00390625" style="3" customWidth="1"/>
    <col min="21" max="31" width="3.00390625" style="3" customWidth="1"/>
    <col min="32" max="43" width="3.28125" style="3" bestFit="1" customWidth="1"/>
    <col min="44" max="16384" width="9.140625" style="3" customWidth="1"/>
  </cols>
  <sheetData>
    <row r="1" spans="1:43" s="26" customFormat="1" ht="12.75">
      <c r="A1" s="26" t="s">
        <v>89</v>
      </c>
      <c r="B1" s="27" t="s">
        <v>90</v>
      </c>
      <c r="C1" s="27" t="s">
        <v>91</v>
      </c>
      <c r="D1" s="26" t="s">
        <v>92</v>
      </c>
      <c r="E1" s="26" t="s">
        <v>93</v>
      </c>
      <c r="F1" s="28" t="s">
        <v>94</v>
      </c>
      <c r="G1" s="26" t="s">
        <v>95</v>
      </c>
      <c r="H1" s="26" t="s">
        <v>96</v>
      </c>
      <c r="I1" s="28" t="s">
        <v>97</v>
      </c>
      <c r="J1" s="26" t="s">
        <v>172</v>
      </c>
      <c r="L1" s="29">
        <f>IF(COUNTIF($K:$K,1)=1,"",1)</f>
        <v>1</v>
      </c>
      <c r="M1" s="29">
        <f>IF(COUNTIF($K:$K,2)=1,"",2)</f>
        <v>2</v>
      </c>
      <c r="N1" s="29">
        <f>IF(COUNTIF($K:$K,3)=1,"",3)</f>
        <v>3</v>
      </c>
      <c r="O1" s="29">
        <f>IF(COUNTIF($K:$K,4)=1,"",4)</f>
        <v>4</v>
      </c>
      <c r="P1" s="29">
        <f>IF(COUNTIF($K:$K,5)=1,"",5)</f>
        <v>5</v>
      </c>
      <c r="Q1" s="29">
        <f>IF(COUNTIF($K:$K,6)=1,"",6)</f>
        <v>6</v>
      </c>
      <c r="R1" s="29">
        <f>IF(COUNTIF($K:$K,7)=1,"",7)</f>
        <v>7</v>
      </c>
      <c r="S1" s="29">
        <f>IF(COUNTIF($K:$K,8)=1,"",8)</f>
        <v>8</v>
      </c>
      <c r="T1" s="29">
        <f>IF(COUNTIF($K:$K,9)=1,"",9)</f>
        <v>9</v>
      </c>
      <c r="U1" s="29">
        <f>IF(COUNTIF($K:$K,10)=1,"",10)</f>
        <v>10</v>
      </c>
      <c r="V1" s="29">
        <f>IF(COUNTIF($K:$K,11)=1,"",11)</f>
        <v>11</v>
      </c>
      <c r="W1" s="29">
        <f>IF(COUNTIF($K:$K,12)=1,"",12)</f>
        <v>12</v>
      </c>
      <c r="X1" s="29">
        <f>IF(COUNTIF($K:$K,13)=1,"",13)</f>
        <v>13</v>
      </c>
      <c r="Y1" s="29">
        <f>IF(COUNTIF($K:$K,14)=1,"",14)</f>
        <v>14</v>
      </c>
      <c r="Z1" s="29">
        <f>IF(COUNTIF($K:$K,15)=1,"",15)</f>
        <v>15</v>
      </c>
      <c r="AA1" s="29">
        <f>IF(COUNTIF($K:$K,16)=1,"",16)</f>
        <v>16</v>
      </c>
      <c r="AB1" s="29">
        <f>IF(COUNTIF($K:$K,17)=1,"",17)</f>
        <v>17</v>
      </c>
      <c r="AC1" s="29">
        <f>IF(COUNTIF($K:$K,18)=1,"",18)</f>
        <v>18</v>
      </c>
      <c r="AD1" s="29">
        <f>IF(COUNTIF($K:$K,19)=1,"",19)</f>
        <v>19</v>
      </c>
      <c r="AE1" s="29">
        <f>IF(COUNTIF($K:$K,20)=1,"",20)</f>
        <v>20</v>
      </c>
      <c r="AF1" s="29">
        <f>IF(COUNTIF($K:$K,21)=1,"",21)</f>
        <v>21</v>
      </c>
      <c r="AG1" s="29">
        <f>IF(COUNTIF($K:$K,22)=1,"",22)</f>
        <v>22</v>
      </c>
      <c r="AH1" s="29">
        <f>IF(COUNTIF($K:$K,23)=1,"",23)</f>
        <v>23</v>
      </c>
      <c r="AI1" s="29">
        <f>IF(COUNTIF($K:$K,24)=1,"",24)</f>
        <v>24</v>
      </c>
      <c r="AJ1" s="29">
        <f>IF(COUNTIF($K:$K,25)=1,"",25)</f>
        <v>25</v>
      </c>
      <c r="AK1" s="29">
        <f>IF(COUNTIF($K:$K,26)=1,"",26)</f>
        <v>26</v>
      </c>
      <c r="AL1" s="29">
        <f>IF(COUNTIF($K:$K,27)=1,"",27)</f>
        <v>27</v>
      </c>
      <c r="AM1" s="29">
        <f>IF(COUNTIF($K:$K,28)=1,"",28)</f>
        <v>28</v>
      </c>
      <c r="AN1" s="29">
        <f>IF(COUNTIF($K:$K,29)=1,"",29)</f>
        <v>29</v>
      </c>
      <c r="AO1" s="29">
        <f>IF(COUNTIF($K:$K,30)=1,"",30)</f>
        <v>30</v>
      </c>
      <c r="AP1" s="29">
        <f>IF(COUNTIF($K:$K,31)=1,"",31)</f>
        <v>31</v>
      </c>
      <c r="AQ1" s="29">
        <f>IF(COUNTIF($K:$K,32)=1,"",32)</f>
        <v>32</v>
      </c>
    </row>
    <row r="2" spans="1:15" ht="12.75">
      <c r="A2" s="3">
        <v>101</v>
      </c>
      <c r="B2" s="5" t="str">
        <f>IF('Plussring(A)'!B5="","",'Plussring(A)'!B5)</f>
        <v>Antti Luigemaa</v>
      </c>
      <c r="C2" s="5" t="str">
        <f>IF('Plussring(A)'!B7="","",'Plussring(A)'!B7)</f>
        <v>Bye Bye</v>
      </c>
      <c r="E2" s="3" t="s">
        <v>177</v>
      </c>
      <c r="F2" s="39" t="s">
        <v>102</v>
      </c>
      <c r="H2" s="3" t="s">
        <v>98</v>
      </c>
      <c r="I2" s="25" t="s">
        <v>99</v>
      </c>
      <c r="K2" s="3">
        <f aca="true" t="shared" si="0" ref="K2:K223">IF(D2="","",IF(E2="",D2,""))</f>
      </c>
      <c r="O2" s="25"/>
    </row>
    <row r="3" spans="1:15" ht="12.75">
      <c r="A3" s="3">
        <v>102</v>
      </c>
      <c r="B3" s="5" t="str">
        <f>IF('Plussring(A)'!B9="","",'Plussring(A)'!B9)</f>
        <v>Tõnu Hansar</v>
      </c>
      <c r="C3" s="5" t="str">
        <f>IF('Plussring(A)'!B11="","",'Plussring(A)'!B11)</f>
        <v>Kert Talumets</v>
      </c>
      <c r="D3" s="3">
        <v>1</v>
      </c>
      <c r="E3" s="3" t="s">
        <v>269</v>
      </c>
      <c r="F3" s="39" t="s">
        <v>101</v>
      </c>
      <c r="I3" s="25" t="s">
        <v>100</v>
      </c>
      <c r="K3" s="3">
        <f t="shared" si="0"/>
      </c>
      <c r="O3" s="25"/>
    </row>
    <row r="4" spans="1:15" ht="12.75">
      <c r="A4" s="3">
        <v>103</v>
      </c>
      <c r="B4" s="5" t="str">
        <f>IF('Plussring(A)'!B13="","",'Plussring(A)'!B13)</f>
        <v>Vladimir Šastin</v>
      </c>
      <c r="C4" s="5" t="str">
        <f>IF('Plussring(A)'!B15="","",'Plussring(A)'!B15)</f>
        <v>Allar Oviir</v>
      </c>
      <c r="D4" s="3">
        <v>2</v>
      </c>
      <c r="E4" s="3" t="s">
        <v>224</v>
      </c>
      <c r="F4" s="39" t="s">
        <v>99</v>
      </c>
      <c r="I4" s="25" t="s">
        <v>101</v>
      </c>
      <c r="K4" s="3">
        <f t="shared" si="0"/>
      </c>
      <c r="O4" s="25"/>
    </row>
    <row r="5" spans="1:15" ht="12.75">
      <c r="A5" s="3">
        <v>104</v>
      </c>
      <c r="B5" s="5" t="str">
        <f>IF('Plussring(A)'!B17="","",'Plussring(A)'!B17)</f>
        <v>Toivo Sepp</v>
      </c>
      <c r="C5" s="5" t="str">
        <f>IF('Plussring(A)'!B19="","",'Plussring(A)'!B19)</f>
        <v>Toomas Talumets</v>
      </c>
      <c r="D5" s="3">
        <v>3</v>
      </c>
      <c r="E5" s="3" t="s">
        <v>221</v>
      </c>
      <c r="F5" s="39" t="s">
        <v>99</v>
      </c>
      <c r="I5" s="25" t="s">
        <v>102</v>
      </c>
      <c r="K5" s="3">
        <f t="shared" si="0"/>
      </c>
      <c r="O5" s="25"/>
    </row>
    <row r="6" spans="1:11" ht="12.75">
      <c r="A6" s="3">
        <v>105</v>
      </c>
      <c r="B6" s="5" t="str">
        <f>IF('Plussring(A)'!B21="","",'Plussring(A)'!B21)</f>
        <v>Vladyslav Rybachok</v>
      </c>
      <c r="C6" s="5" t="str">
        <f>IF('Plussring(A)'!B23="","",'Plussring(A)'!B23)</f>
        <v>Bye Bye</v>
      </c>
      <c r="E6" s="3" t="s">
        <v>200</v>
      </c>
      <c r="F6" s="39" t="s">
        <v>102</v>
      </c>
      <c r="I6" s="25" t="s">
        <v>103</v>
      </c>
      <c r="K6" s="3">
        <f t="shared" si="0"/>
      </c>
    </row>
    <row r="7" spans="1:11" ht="12.75">
      <c r="A7" s="3">
        <v>106</v>
      </c>
      <c r="B7" s="5" t="str">
        <f>IF('Plussring(A)'!B25="","",'Plussring(A)'!B25)</f>
        <v>Urmas Vender</v>
      </c>
      <c r="C7" s="5" t="str">
        <f>IF('Plussring(A)'!B27="","",'Plussring(A)'!B27)</f>
        <v>Raigo Rommot</v>
      </c>
      <c r="D7" s="3">
        <v>4</v>
      </c>
      <c r="E7" s="3" t="s">
        <v>244</v>
      </c>
      <c r="F7" s="39" t="s">
        <v>99</v>
      </c>
      <c r="I7" s="25" t="s">
        <v>104</v>
      </c>
      <c r="K7" s="3">
        <f t="shared" si="0"/>
      </c>
    </row>
    <row r="8" spans="1:11" ht="12.75">
      <c r="A8" s="3">
        <v>107</v>
      </c>
      <c r="B8" s="5" t="str">
        <f>IF('Plussring(A)'!B29="","",'Plussring(A)'!B29)</f>
        <v>Reti Juus</v>
      </c>
      <c r="C8" s="5" t="str">
        <f>IF('Plussring(A)'!B31="","",'Plussring(A)'!B31)</f>
        <v>Anatoli Zapunov</v>
      </c>
      <c r="D8" s="3">
        <v>5</v>
      </c>
      <c r="E8" s="3" t="s">
        <v>247</v>
      </c>
      <c r="F8" s="39" t="s">
        <v>99</v>
      </c>
      <c r="I8" s="25" t="s">
        <v>105</v>
      </c>
      <c r="K8" s="3">
        <f t="shared" si="0"/>
      </c>
    </row>
    <row r="9" spans="1:11" ht="12.75">
      <c r="A9" s="3">
        <v>108</v>
      </c>
      <c r="B9" s="5" t="str">
        <f>IF('Plussring(A)'!B33="","",'Plussring(A)'!B33)</f>
        <v>Bye Bye</v>
      </c>
      <c r="C9" s="5" t="str">
        <f>IF('Plussring(A)'!B35="","",'Plussring(A)'!B35)</f>
        <v>Kai Thornbech</v>
      </c>
      <c r="E9" s="3" t="s">
        <v>197</v>
      </c>
      <c r="F9" s="39" t="s">
        <v>102</v>
      </c>
      <c r="I9" s="25" t="s">
        <v>106</v>
      </c>
      <c r="K9" s="3">
        <f t="shared" si="0"/>
      </c>
    </row>
    <row r="10" spans="1:11" ht="12.75">
      <c r="A10" s="3">
        <v>109</v>
      </c>
      <c r="B10" s="5" t="str">
        <f>IF('Plussring(A)'!B37="","",'Plussring(A)'!B37)</f>
        <v>Pille Veesaar</v>
      </c>
      <c r="C10" s="5" t="str">
        <f>IF('Plussring(A)'!B39="","",'Plussring(A)'!B39)</f>
        <v>Bye Bye</v>
      </c>
      <c r="E10" s="3" t="s">
        <v>189</v>
      </c>
      <c r="F10" s="39" t="s">
        <v>102</v>
      </c>
      <c r="I10" s="25" t="s">
        <v>107</v>
      </c>
      <c r="K10" s="3">
        <f t="shared" si="0"/>
      </c>
    </row>
    <row r="11" spans="1:11" ht="12.75">
      <c r="A11" s="3">
        <v>110</v>
      </c>
      <c r="B11" s="5" t="str">
        <f>IF('Plussring(A)'!B41="","",'Plussring(A)'!B41)</f>
        <v>Ivar Kiik</v>
      </c>
      <c r="C11" s="5" t="str">
        <f>IF('Plussring(A)'!B43="","",'Plussring(A)'!B43)</f>
        <v>Kristi Ernits</v>
      </c>
      <c r="D11" s="3">
        <v>6</v>
      </c>
      <c r="E11" s="3" t="s">
        <v>256</v>
      </c>
      <c r="F11" s="39" t="s">
        <v>99</v>
      </c>
      <c r="I11" s="25" t="s">
        <v>108</v>
      </c>
      <c r="K11" s="3">
        <f t="shared" si="0"/>
      </c>
    </row>
    <row r="12" spans="1:11" ht="12.75">
      <c r="A12" s="3">
        <v>111</v>
      </c>
      <c r="B12" s="5" t="str">
        <f>IF('Plussring(A)'!B45="","",'Plussring(A)'!B45)</f>
        <v>Andres Puusep</v>
      </c>
      <c r="C12" s="5" t="str">
        <f>IF('Plussring(A)'!B47="","",'Plussring(A)'!B47)</f>
        <v>Jaanika Torokvei</v>
      </c>
      <c r="D12" s="3">
        <v>7</v>
      </c>
      <c r="E12" s="3" t="s">
        <v>236</v>
      </c>
      <c r="F12" s="39" t="s">
        <v>99</v>
      </c>
      <c r="K12" s="3">
        <f t="shared" si="0"/>
      </c>
    </row>
    <row r="13" spans="1:11" ht="12.75">
      <c r="A13" s="3">
        <v>112</v>
      </c>
      <c r="B13" s="5" t="str">
        <f>IF('Plussring(A)'!B49="","",'Plussring(A)'!B49)</f>
        <v>Bye Bye</v>
      </c>
      <c r="C13" s="5" t="str">
        <f>IF('Plussring(A)'!B51="","",'Plussring(A)'!B51)</f>
        <v>Imre Korsen</v>
      </c>
      <c r="E13" s="3" t="s">
        <v>209</v>
      </c>
      <c r="F13" s="39" t="s">
        <v>102</v>
      </c>
      <c r="K13" s="3">
        <f t="shared" si="0"/>
      </c>
    </row>
    <row r="14" spans="1:11" ht="12.75">
      <c r="A14" s="3">
        <v>113</v>
      </c>
      <c r="B14" s="5" t="str">
        <f>IF('Plussring(A)'!B53="","",'Plussring(A)'!B53)</f>
        <v>Veiko Ristissaar</v>
      </c>
      <c r="C14" s="5" t="str">
        <f>IF('Plussring(A)'!B55="","",'Plussring(A)'!B55)</f>
        <v>Bye Bye</v>
      </c>
      <c r="E14" s="3" t="s">
        <v>212</v>
      </c>
      <c r="F14" s="39" t="s">
        <v>102</v>
      </c>
      <c r="K14" s="3">
        <f t="shared" si="0"/>
      </c>
    </row>
    <row r="15" spans="1:11" ht="12.75">
      <c r="A15" s="3">
        <v>114</v>
      </c>
      <c r="B15" s="5" t="str">
        <f>IF('Plussring(A)'!B57="","",'Plussring(A)'!B57)</f>
        <v>Larissa Lill</v>
      </c>
      <c r="C15" s="5" t="str">
        <f>IF('Plussring(A)'!B59="","",'Plussring(A)'!B59)</f>
        <v>Marika Kotka</v>
      </c>
      <c r="D15" s="3">
        <v>8</v>
      </c>
      <c r="E15" s="3" t="s">
        <v>233</v>
      </c>
      <c r="F15" s="39" t="s">
        <v>99</v>
      </c>
      <c r="K15" s="3">
        <f t="shared" si="0"/>
      </c>
    </row>
    <row r="16" spans="1:11" ht="12.75">
      <c r="A16" s="3">
        <v>115</v>
      </c>
      <c r="B16" s="5" t="str">
        <f>IF('Plussring(A)'!B61="","",'Plussring(A)'!B61)</f>
        <v>Alex Rahuoja</v>
      </c>
      <c r="C16" s="5" t="str">
        <f>IF('Plussring(A)'!B63="","",'Plussring(A)'!B63)</f>
        <v>Raivo Roots</v>
      </c>
      <c r="D16" s="3">
        <v>9</v>
      </c>
      <c r="E16" s="3" t="s">
        <v>258</v>
      </c>
      <c r="F16" s="39" t="s">
        <v>99</v>
      </c>
      <c r="K16" s="3">
        <f t="shared" si="0"/>
      </c>
    </row>
    <row r="17" spans="1:11" ht="12.75">
      <c r="A17" s="3">
        <v>116</v>
      </c>
      <c r="B17" s="5" t="str">
        <f>IF('Plussring(A)'!B65="","",'Plussring(A)'!B65)</f>
        <v>Bye Bye</v>
      </c>
      <c r="C17" s="5" t="str">
        <f>IF('Plussring(A)'!B67="","",'Plussring(A)'!B67)</f>
        <v>Allan Salla</v>
      </c>
      <c r="E17" s="3" t="s">
        <v>186</v>
      </c>
      <c r="F17" s="39" t="s">
        <v>102</v>
      </c>
      <c r="K17" s="3">
        <f t="shared" si="0"/>
      </c>
    </row>
    <row r="18" spans="1:11" ht="12.75">
      <c r="A18" s="3">
        <v>117</v>
      </c>
      <c r="B18" s="5" t="str">
        <f>IF('Plussring(B)'!B3="","",'Plussring(B)'!B3)</f>
        <v>Urmas King</v>
      </c>
      <c r="C18" s="5" t="str">
        <f>IF('Plussring(B)'!B5="","",'Plussring(B)'!B5)</f>
        <v>Bye Bye</v>
      </c>
      <c r="E18" s="3" t="s">
        <v>183</v>
      </c>
      <c r="F18" s="39" t="s">
        <v>102</v>
      </c>
      <c r="K18" s="3">
        <f t="shared" si="0"/>
      </c>
    </row>
    <row r="19" spans="1:11" ht="12.75">
      <c r="A19" s="3">
        <v>118</v>
      </c>
      <c r="B19" s="30" t="str">
        <f>IF('Plussring(B)'!B7="","",'Plussring(B)'!B7)</f>
        <v>Aili Kuldkepp</v>
      </c>
      <c r="C19" s="5" t="str">
        <f>IF('Plussring(B)'!B9="","",'Plussring(B)'!B9)</f>
        <v>Arvi Merigan</v>
      </c>
      <c r="D19" s="3">
        <v>10</v>
      </c>
      <c r="E19" s="3" t="s">
        <v>275</v>
      </c>
      <c r="F19" s="39" t="s">
        <v>99</v>
      </c>
      <c r="K19" s="3">
        <f t="shared" si="0"/>
      </c>
    </row>
    <row r="20" spans="1:11" ht="12.75">
      <c r="A20" s="3">
        <v>119</v>
      </c>
      <c r="B20" s="5" t="str">
        <f>IF('Plussring(B)'!B11="","",'Plussring(B)'!B11)</f>
        <v>Almar Rahuoja</v>
      </c>
      <c r="C20" s="5" t="str">
        <f>IF('Plussring(B)'!B13="","",'Plussring(B)'!B13)</f>
        <v>Taivo Koitla</v>
      </c>
      <c r="D20" s="3">
        <v>11</v>
      </c>
      <c r="E20" s="3" t="s">
        <v>230</v>
      </c>
      <c r="F20" s="39" t="s">
        <v>99</v>
      </c>
      <c r="K20" s="3">
        <f t="shared" si="0"/>
      </c>
    </row>
    <row r="21" spans="1:11" ht="12.75">
      <c r="A21" s="3">
        <v>120</v>
      </c>
      <c r="B21" s="5" t="str">
        <f>IF('Plussring(B)'!B15="","",'Plussring(B)'!B15)</f>
        <v>Bye Bye</v>
      </c>
      <c r="C21" s="5" t="str">
        <f>IF('Plussring(B)'!B17="","",'Plussring(B)'!B17)</f>
        <v>Andrus Mäletjärv</v>
      </c>
      <c r="E21" s="3" t="s">
        <v>215</v>
      </c>
      <c r="F21" s="39" t="s">
        <v>102</v>
      </c>
      <c r="K21" s="3">
        <f t="shared" si="0"/>
      </c>
    </row>
    <row r="22" spans="1:11" ht="12.75">
      <c r="A22" s="3">
        <v>121</v>
      </c>
      <c r="B22" s="5" t="str">
        <f>IF('Plussring(B)'!B19="","",'Plussring(B)'!B19)</f>
        <v>Katrin-riina Hanson</v>
      </c>
      <c r="C22" s="5" t="str">
        <f>IF('Plussring(B)'!B21="","",'Plussring(B)'!B21)</f>
        <v>Bye Bye</v>
      </c>
      <c r="E22" s="3" t="s">
        <v>206</v>
      </c>
      <c r="F22" s="39" t="s">
        <v>102</v>
      </c>
      <c r="K22" s="3">
        <f t="shared" si="0"/>
      </c>
    </row>
    <row r="23" spans="1:11" ht="12.75">
      <c r="A23" s="3">
        <v>122</v>
      </c>
      <c r="B23" s="5" t="str">
        <f>IF('Plussring(B)'!B23="","",'Plussring(B)'!B23)</f>
        <v>Anneli Mälksoo</v>
      </c>
      <c r="C23" s="5" t="str">
        <f>IF('Plussring(B)'!B25="","",'Plussring(B)'!B25)</f>
        <v>Kalju Nasir</v>
      </c>
      <c r="D23" s="3">
        <v>12</v>
      </c>
      <c r="E23" s="3" t="s">
        <v>238</v>
      </c>
      <c r="F23" s="39" t="s">
        <v>99</v>
      </c>
      <c r="K23" s="3">
        <f t="shared" si="0"/>
      </c>
    </row>
    <row r="24" spans="1:11" ht="12.75">
      <c r="A24" s="3">
        <v>123</v>
      </c>
      <c r="B24" s="5" t="str">
        <f>IF('Plussring(B)'!B27="","",'Plussring(B)'!B27)</f>
        <v>Marko Perendi</v>
      </c>
      <c r="C24" s="5" t="str">
        <f>IF('Plussring(B)'!B29="","",'Plussring(B)'!B29)</f>
        <v>Heiki Hansar</v>
      </c>
      <c r="D24" s="3">
        <v>13</v>
      </c>
      <c r="E24" s="3" t="s">
        <v>253</v>
      </c>
      <c r="F24" s="39" t="s">
        <v>100</v>
      </c>
      <c r="K24" s="3">
        <f t="shared" si="0"/>
      </c>
    </row>
    <row r="25" spans="1:11" ht="12.75">
      <c r="A25" s="3">
        <v>124</v>
      </c>
      <c r="B25" s="5" t="str">
        <f>IF('Plussring(B)'!B31="","",'Plussring(B)'!B31)</f>
        <v>Bye Bye</v>
      </c>
      <c r="C25" s="5" t="str">
        <f>IF('Plussring(B)'!B33="","",'Plussring(B)'!B33)</f>
        <v>Tristan Pugi</v>
      </c>
      <c r="E25" s="3" t="s">
        <v>192</v>
      </c>
      <c r="F25" s="39" t="s">
        <v>102</v>
      </c>
      <c r="K25" s="3">
        <f t="shared" si="0"/>
      </c>
    </row>
    <row r="26" spans="1:11" ht="12.75">
      <c r="A26" s="3">
        <v>125</v>
      </c>
      <c r="B26" s="5" t="str">
        <f>IF('Plussring(B)'!B35="","",'Plussring(B)'!B35)</f>
        <v>Urmas Sinisalu</v>
      </c>
      <c r="C26" s="5" t="str">
        <f>IF('Plussring(B)'!B37="","",'Plussring(B)'!B37)</f>
        <v>Bye Bye</v>
      </c>
      <c r="E26" s="3" t="s">
        <v>194</v>
      </c>
      <c r="F26" s="39" t="s">
        <v>102</v>
      </c>
      <c r="K26" s="3">
        <f t="shared" si="0"/>
      </c>
    </row>
    <row r="27" spans="1:11" ht="12.75">
      <c r="A27" s="3">
        <v>126</v>
      </c>
      <c r="B27" s="5" t="str">
        <f>IF('Plussring(B)'!B39="","",'Plussring(B)'!B39)</f>
        <v>Vahur Männa</v>
      </c>
      <c r="C27" s="5" t="str">
        <f>IF('Plussring(B)'!B41="","",'Plussring(B)'!B41)</f>
        <v>Riho Strazev</v>
      </c>
      <c r="D27" s="3">
        <v>11</v>
      </c>
      <c r="E27" s="3" t="s">
        <v>250</v>
      </c>
      <c r="F27" s="39" t="s">
        <v>99</v>
      </c>
      <c r="K27" s="3">
        <f t="shared" si="0"/>
      </c>
    </row>
    <row r="28" spans="1:11" ht="12.75">
      <c r="A28" s="3">
        <v>127</v>
      </c>
      <c r="B28" s="5" t="str">
        <f>IF('Plussring(B)'!B43="","",'Plussring(B)'!B43)</f>
        <v>Taimo Jullinen</v>
      </c>
      <c r="C28" s="5" t="str">
        <f>IF('Plussring(B)'!B45="","",'Plussring(B)'!B45)</f>
        <v>Neverly Lukas</v>
      </c>
      <c r="D28" s="3">
        <v>4</v>
      </c>
      <c r="E28" s="3" t="s">
        <v>241</v>
      </c>
      <c r="F28" s="39" t="s">
        <v>99</v>
      </c>
      <c r="K28" s="3">
        <f t="shared" si="0"/>
      </c>
    </row>
    <row r="29" spans="1:11" ht="12.75">
      <c r="A29" s="3">
        <v>128</v>
      </c>
      <c r="B29" s="5" t="str">
        <f>IF('Plussring(B)'!B47="","",'Plussring(B)'!B47)</f>
        <v>Bye Bye</v>
      </c>
      <c r="C29" s="5" t="str">
        <f>IF('Plussring(B)'!B49="","",'Plussring(B)'!B49)</f>
        <v>Heino Kruusement</v>
      </c>
      <c r="E29" s="3" t="s">
        <v>203</v>
      </c>
      <c r="F29" s="39" t="s">
        <v>102</v>
      </c>
      <c r="K29" s="3">
        <f t="shared" si="0"/>
      </c>
    </row>
    <row r="30" spans="1:11" ht="12.75">
      <c r="A30" s="3">
        <v>129</v>
      </c>
      <c r="B30" s="5" t="str">
        <f>IF('Plussring(B)'!B51="","",'Plussring(B)'!B51)</f>
        <v>Amanda Hallik</v>
      </c>
      <c r="C30" s="5" t="str">
        <f>IF('Plussring(B)'!B53="","",'Plussring(B)'!B53)</f>
        <v>Bye Bye</v>
      </c>
      <c r="E30" s="3" t="s">
        <v>218</v>
      </c>
      <c r="F30" s="39" t="s">
        <v>102</v>
      </c>
      <c r="K30" s="3">
        <f t="shared" si="0"/>
      </c>
    </row>
    <row r="31" spans="1:11" ht="12.75">
      <c r="A31" s="3">
        <v>130</v>
      </c>
      <c r="B31" s="5" t="str">
        <f>IF('Plussring(B)'!B55="","",'Plussring(B)'!B55)</f>
        <v>Jako Lill</v>
      </c>
      <c r="C31" s="5" t="str">
        <f>IF('Plussring(B)'!B57="","",'Plussring(B)'!B57)</f>
        <v>Kalju Kalda</v>
      </c>
      <c r="D31" s="3">
        <v>12</v>
      </c>
      <c r="E31" s="3" t="s">
        <v>227</v>
      </c>
      <c r="F31" s="39" t="s">
        <v>99</v>
      </c>
      <c r="K31" s="3">
        <f t="shared" si="0"/>
      </c>
    </row>
    <row r="32" spans="1:11" ht="12.75">
      <c r="A32" s="3">
        <v>131</v>
      </c>
      <c r="B32" s="5" t="str">
        <f>IF('Plussring(B)'!B59="","",'Plussring(B)'!B59)</f>
        <v>Reet Kullerkupp</v>
      </c>
      <c r="C32" s="5" t="str">
        <f>IF('Plussring(B)'!B61="","",'Plussring(B)'!B61)</f>
        <v>Mati Türk</v>
      </c>
      <c r="D32" s="3">
        <v>8</v>
      </c>
      <c r="E32" s="3" t="s">
        <v>264</v>
      </c>
      <c r="F32" s="39" t="s">
        <v>100</v>
      </c>
      <c r="K32" s="3">
        <f t="shared" si="0"/>
      </c>
    </row>
    <row r="33" spans="1:11" ht="12.75">
      <c r="A33" s="3">
        <v>132</v>
      </c>
      <c r="B33" s="5" t="str">
        <f>IF('Plussring(B)'!B63="","",'Plussring(B)'!B63)</f>
        <v>Bye Bye</v>
      </c>
      <c r="C33" s="5" t="str">
        <f>IF('Plussring(B)'!B65="","",'Plussring(B)'!B65)</f>
        <v>Frank tomas Türi</v>
      </c>
      <c r="E33" s="3" t="s">
        <v>180</v>
      </c>
      <c r="F33" s="39" t="s">
        <v>102</v>
      </c>
      <c r="H33" s="3" t="s">
        <v>109</v>
      </c>
      <c r="K33" s="3">
        <f t="shared" si="0"/>
      </c>
    </row>
    <row r="34" spans="1:11" ht="12.75">
      <c r="A34" s="3">
        <v>133</v>
      </c>
      <c r="B34" s="5" t="str">
        <f>IF('Plussring(A)'!E6="","",'Plussring(A)'!E6)</f>
        <v>Antti Luigemaa</v>
      </c>
      <c r="C34" s="5" t="str">
        <f>IF('Plussring(A)'!E10="","",'Plussring(A)'!E10)</f>
        <v>Tõnu Hansar</v>
      </c>
      <c r="D34" s="3">
        <v>9</v>
      </c>
      <c r="E34" s="3" t="s">
        <v>177</v>
      </c>
      <c r="F34" s="39" t="s">
        <v>99</v>
      </c>
      <c r="K34" s="3">
        <f t="shared" si="0"/>
      </c>
    </row>
    <row r="35" spans="1:11" ht="12.75">
      <c r="A35" s="3">
        <v>134</v>
      </c>
      <c r="B35" s="5" t="str">
        <f>IF('Plussring(A)'!E14="","",'Plussring(A)'!E14)</f>
        <v>Vladimir Šastin</v>
      </c>
      <c r="C35" s="5" t="str">
        <f>IF('Plussring(A)'!E18="","",'Plussring(A)'!E18)</f>
        <v>Toomas Talumets</v>
      </c>
      <c r="D35" s="3">
        <v>4</v>
      </c>
      <c r="E35" s="3" t="s">
        <v>224</v>
      </c>
      <c r="F35" s="39" t="s">
        <v>101</v>
      </c>
      <c r="K35" s="3">
        <f t="shared" si="0"/>
      </c>
    </row>
    <row r="36" spans="1:11" ht="12.75">
      <c r="A36" s="3">
        <v>135</v>
      </c>
      <c r="B36" s="5" t="str">
        <f>IF('Plussring(A)'!E22="","",'Plussring(A)'!E22)</f>
        <v>Vladyslav Rybachok</v>
      </c>
      <c r="C36" s="5" t="str">
        <f>IF('Plussring(A)'!E26="","",'Plussring(A)'!E26)</f>
        <v>Raigo Rommot</v>
      </c>
      <c r="D36" s="3">
        <v>6</v>
      </c>
      <c r="E36" s="3" t="s">
        <v>200</v>
      </c>
      <c r="F36" s="39" t="s">
        <v>99</v>
      </c>
      <c r="K36" s="3">
        <f t="shared" si="0"/>
      </c>
    </row>
    <row r="37" spans="1:11" ht="12.75">
      <c r="A37" s="3">
        <v>136</v>
      </c>
      <c r="B37" s="5" t="str">
        <f>IF('Plussring(A)'!E30="","",'Plussring(A)'!E30)</f>
        <v>Reti Juus</v>
      </c>
      <c r="C37" s="5" t="str">
        <f>IF('Plussring(A)'!E34="","",'Plussring(A)'!E34)</f>
        <v>Kai Thornbech</v>
      </c>
      <c r="D37" s="3">
        <v>6</v>
      </c>
      <c r="E37" s="3" t="s">
        <v>197</v>
      </c>
      <c r="F37" s="39" t="s">
        <v>99</v>
      </c>
      <c r="K37" s="3">
        <f t="shared" si="0"/>
      </c>
    </row>
    <row r="38" spans="1:11" ht="12.75">
      <c r="A38" s="3">
        <v>137</v>
      </c>
      <c r="B38" s="5" t="str">
        <f>IF('Plussring(A)'!E38="","",'Plussring(A)'!E38)</f>
        <v>Pille Veesaar</v>
      </c>
      <c r="C38" s="5" t="str">
        <f>IF('Plussring(A)'!E42="","",'Plussring(A)'!E42)</f>
        <v>Kristi Ernits</v>
      </c>
      <c r="D38" s="3">
        <v>2</v>
      </c>
      <c r="E38" s="3" t="s">
        <v>189</v>
      </c>
      <c r="F38" s="39" t="s">
        <v>99</v>
      </c>
      <c r="K38" s="3">
        <f t="shared" si="0"/>
      </c>
    </row>
    <row r="39" spans="1:11" ht="12.75">
      <c r="A39" s="3">
        <v>138</v>
      </c>
      <c r="B39" s="5" t="str">
        <f>IF('Plussring(A)'!E46="","",'Plussring(A)'!E46)</f>
        <v>Andres Puusep</v>
      </c>
      <c r="C39" s="5" t="str">
        <f>IF('Plussring(A)'!E50="","",'Plussring(A)'!E50)</f>
        <v>Imre Korsen</v>
      </c>
      <c r="D39" s="3">
        <v>3</v>
      </c>
      <c r="E39" s="3" t="s">
        <v>209</v>
      </c>
      <c r="F39" s="39" t="s">
        <v>100</v>
      </c>
      <c r="K39" s="3">
        <f t="shared" si="0"/>
      </c>
    </row>
    <row r="40" spans="1:11" ht="12.75">
      <c r="A40" s="3">
        <v>139</v>
      </c>
      <c r="B40" s="5" t="str">
        <f>IF('Plussring(A)'!E54="","",'Plussring(A)'!E54)</f>
        <v>Veiko Ristissaar</v>
      </c>
      <c r="C40" s="5" t="str">
        <f>IF('Plussring(A)'!E58="","",'Plussring(A)'!E58)</f>
        <v>Marika Kotka</v>
      </c>
      <c r="D40" s="3">
        <v>9</v>
      </c>
      <c r="E40" s="3" t="s">
        <v>212</v>
      </c>
      <c r="F40" s="39" t="s">
        <v>99</v>
      </c>
      <c r="K40" s="3">
        <f t="shared" si="0"/>
      </c>
    </row>
    <row r="41" spans="1:11" ht="12.75">
      <c r="A41" s="3">
        <v>140</v>
      </c>
      <c r="B41" s="5" t="str">
        <f>IF('Plussring(A)'!E62="","",'Plussring(A)'!E62)</f>
        <v>Alex Rahuoja</v>
      </c>
      <c r="C41" s="5" t="str">
        <f>IF('Plussring(A)'!E66="","",'Plussring(A)'!E66)</f>
        <v>Allan Salla</v>
      </c>
      <c r="D41" s="3">
        <v>7</v>
      </c>
      <c r="E41" s="3" t="s">
        <v>186</v>
      </c>
      <c r="F41" s="39" t="s">
        <v>99</v>
      </c>
      <c r="K41" s="3">
        <f t="shared" si="0"/>
      </c>
    </row>
    <row r="42" spans="1:11" ht="12.75">
      <c r="A42" s="3">
        <v>141</v>
      </c>
      <c r="B42" s="5" t="str">
        <f>IF('Plussring(B)'!E4="","",'Plussring(B)'!E4)</f>
        <v>Urmas King</v>
      </c>
      <c r="C42" s="5" t="str">
        <f>IF('Plussring(B)'!E8="","",'Plussring(B)'!E8)</f>
        <v>Aili Kuldkepp</v>
      </c>
      <c r="D42" s="3">
        <v>11</v>
      </c>
      <c r="E42" s="3" t="s">
        <v>183</v>
      </c>
      <c r="F42" s="39" t="s">
        <v>99</v>
      </c>
      <c r="K42" s="3">
        <f t="shared" si="0"/>
      </c>
    </row>
    <row r="43" spans="1:11" ht="12.75">
      <c r="A43" s="3">
        <v>142</v>
      </c>
      <c r="B43" s="5" t="str">
        <f>IF('Plussring(B)'!E12="","",'Plussring(B)'!E12)</f>
        <v>Almar Rahuoja</v>
      </c>
      <c r="C43" s="5" t="str">
        <f>IF('Plussring(B)'!E16="","",'Plussring(B)'!E16)</f>
        <v>Andrus Mäletjärv</v>
      </c>
      <c r="D43" s="3">
        <v>5</v>
      </c>
      <c r="E43" s="3" t="s">
        <v>215</v>
      </c>
      <c r="F43" s="39" t="s">
        <v>100</v>
      </c>
      <c r="K43" s="3">
        <f t="shared" si="0"/>
      </c>
    </row>
    <row r="44" spans="1:11" ht="12.75">
      <c r="A44" s="3">
        <v>143</v>
      </c>
      <c r="B44" s="5" t="str">
        <f>IF('Plussring(B)'!E20="","",'Plussring(B)'!E20)</f>
        <v>Katrin-riina Hanson</v>
      </c>
      <c r="C44" s="5" t="str">
        <f>IF('Plussring(B)'!E24="","",'Plussring(B)'!E24)</f>
        <v>Kalju Nasir</v>
      </c>
      <c r="D44" s="3">
        <v>10</v>
      </c>
      <c r="E44" s="3" t="s">
        <v>206</v>
      </c>
      <c r="F44" s="39" t="s">
        <v>99</v>
      </c>
      <c r="K44" s="3">
        <f t="shared" si="0"/>
      </c>
    </row>
    <row r="45" spans="1:11" ht="12.75">
      <c r="A45" s="3">
        <v>144</v>
      </c>
      <c r="B45" s="5" t="str">
        <f>IF('Plussring(B)'!E28="","",'Plussring(B)'!E28)</f>
        <v>Marko Perendi</v>
      </c>
      <c r="C45" s="5" t="str">
        <f>IF('Plussring(B)'!E32="","",'Plussring(B)'!E32)</f>
        <v>Tristan Pugi</v>
      </c>
      <c r="D45" s="3">
        <v>1</v>
      </c>
      <c r="E45" s="3" t="s">
        <v>192</v>
      </c>
      <c r="F45" s="39" t="s">
        <v>99</v>
      </c>
      <c r="K45" s="3">
        <f t="shared" si="0"/>
      </c>
    </row>
    <row r="46" spans="1:11" ht="12.75">
      <c r="A46" s="3">
        <v>145</v>
      </c>
      <c r="B46" s="5" t="str">
        <f>IF('Plussring(B)'!E36="","",'Plussring(B)'!E36)</f>
        <v>Urmas Sinisalu</v>
      </c>
      <c r="C46" s="5" t="str">
        <f>IF('Plussring(B)'!E40="","",'Plussring(B)'!E40)</f>
        <v>Riho Strazev</v>
      </c>
      <c r="D46" s="3">
        <v>8</v>
      </c>
      <c r="E46" s="3" t="s">
        <v>194</v>
      </c>
      <c r="F46" s="39" t="s">
        <v>99</v>
      </c>
      <c r="K46" s="3">
        <f t="shared" si="0"/>
      </c>
    </row>
    <row r="47" spans="1:11" ht="12.75">
      <c r="A47" s="3">
        <v>146</v>
      </c>
      <c r="B47" s="5" t="str">
        <f>IF('Plussring(B)'!E44="","",'Plussring(B)'!E44)</f>
        <v>Taimo Jullinen</v>
      </c>
      <c r="C47" s="5" t="str">
        <f>IF('Plussring(B)'!E48="","",'Plussring(B)'!E48)</f>
        <v>Heino Kruusement</v>
      </c>
      <c r="D47" s="3">
        <v>12</v>
      </c>
      <c r="E47" s="3" t="s">
        <v>203</v>
      </c>
      <c r="F47" s="39" t="s">
        <v>100</v>
      </c>
      <c r="K47" s="3">
        <f t="shared" si="0"/>
      </c>
    </row>
    <row r="48" spans="1:11" ht="12.75">
      <c r="A48" s="3">
        <v>147</v>
      </c>
      <c r="B48" s="5" t="str">
        <f>IF('Plussring(B)'!E52="","",'Plussring(B)'!E52)</f>
        <v>Amanda Hallik</v>
      </c>
      <c r="C48" s="5" t="str">
        <f>IF('Plussring(B)'!E56="","",'Plussring(B)'!E56)</f>
        <v>Kalju Kalda</v>
      </c>
      <c r="D48" s="3">
        <v>6</v>
      </c>
      <c r="E48" s="3" t="s">
        <v>227</v>
      </c>
      <c r="F48" s="39" t="s">
        <v>100</v>
      </c>
      <c r="K48" s="3">
        <f t="shared" si="0"/>
      </c>
    </row>
    <row r="49" spans="1:11" ht="12.75">
      <c r="A49" s="3">
        <v>148</v>
      </c>
      <c r="B49" s="5" t="str">
        <f>IF('Plussring(B)'!E60="","",'Plussring(B)'!E60)</f>
        <v>Reet Kullerkupp</v>
      </c>
      <c r="C49" s="5" t="str">
        <f>IF('Plussring(B)'!E64="","",'Plussring(B)'!E64)</f>
        <v>Frank tomas Türi</v>
      </c>
      <c r="D49" s="3">
        <v>10</v>
      </c>
      <c r="E49" s="3" t="s">
        <v>180</v>
      </c>
      <c r="F49" s="39" t="s">
        <v>99</v>
      </c>
      <c r="K49" s="3">
        <f t="shared" si="0"/>
      </c>
    </row>
    <row r="50" spans="1:11" ht="12.75">
      <c r="A50" s="3">
        <v>149</v>
      </c>
      <c r="B50" s="5" t="str">
        <f>IF(Miinusring!B4="","",Miinusring!B4)</f>
        <v>Bye Bye</v>
      </c>
      <c r="C50" s="5" t="str">
        <f>IF(Miinusring!B6="","",Miinusring!B6)</f>
        <v>Kert Talumets</v>
      </c>
      <c r="E50" s="3" t="s">
        <v>266</v>
      </c>
      <c r="F50" s="39" t="s">
        <v>102</v>
      </c>
      <c r="K50" s="3">
        <f t="shared" si="0"/>
      </c>
    </row>
    <row r="51" spans="1:11" ht="12.75">
      <c r="A51" s="3">
        <v>150</v>
      </c>
      <c r="B51" s="5" t="str">
        <f>IF(Miinusring!B8="","",Miinusring!B8)</f>
        <v>Allar Oviir</v>
      </c>
      <c r="C51" s="5" t="str">
        <f>IF(Miinusring!B10="","",Miinusring!B10)</f>
        <v>Toivo Sepp</v>
      </c>
      <c r="D51" s="3">
        <v>13</v>
      </c>
      <c r="E51" s="3" t="s">
        <v>311</v>
      </c>
      <c r="F51" s="39" t="s">
        <v>100</v>
      </c>
      <c r="K51" s="3">
        <f t="shared" si="0"/>
      </c>
    </row>
    <row r="52" spans="1:11" ht="12.75">
      <c r="A52" s="3">
        <v>151</v>
      </c>
      <c r="B52" s="5" t="str">
        <f>IF(Miinusring!B12="","",Miinusring!B12)</f>
        <v>Bye Bye</v>
      </c>
      <c r="C52" s="5" t="str">
        <f>IF(Miinusring!B14="","",Miinusring!B14)</f>
        <v>Urmas Vender</v>
      </c>
      <c r="E52" s="3" t="s">
        <v>291</v>
      </c>
      <c r="F52" s="39" t="s">
        <v>102</v>
      </c>
      <c r="K52" s="3">
        <f t="shared" si="0"/>
      </c>
    </row>
    <row r="53" spans="1:11" ht="12.75">
      <c r="A53" s="3">
        <v>152</v>
      </c>
      <c r="B53" s="5" t="str">
        <f>IF(Miinusring!B16="","",Miinusring!B16)</f>
        <v>Anatoli Zapunov</v>
      </c>
      <c r="C53" s="5" t="str">
        <f>IF(Miinusring!B18="","",Miinusring!B18)</f>
        <v>Bye Bye</v>
      </c>
      <c r="E53" s="3" t="s">
        <v>289</v>
      </c>
      <c r="F53" s="39" t="s">
        <v>102</v>
      </c>
      <c r="K53" s="3">
        <f t="shared" si="0"/>
      </c>
    </row>
    <row r="54" spans="1:11" ht="12.75">
      <c r="A54" s="3">
        <v>153</v>
      </c>
      <c r="B54" s="5" t="str">
        <f>IF(Miinusring!B20="","",Miinusring!B20)</f>
        <v>Bye Bye</v>
      </c>
      <c r="C54" s="5" t="str">
        <f>IF(Miinusring!B22="","",Miinusring!B22)</f>
        <v>Ivar Kiik</v>
      </c>
      <c r="E54" s="3" t="s">
        <v>281</v>
      </c>
      <c r="F54" s="39" t="s">
        <v>102</v>
      </c>
      <c r="K54" s="3">
        <f t="shared" si="0"/>
      </c>
    </row>
    <row r="55" spans="1:11" ht="12.75">
      <c r="A55" s="3">
        <v>154</v>
      </c>
      <c r="B55" s="5" t="str">
        <f>IF(Miinusring!B24="","",Miinusring!B24)</f>
        <v>Jaanika Torokvei</v>
      </c>
      <c r="C55" s="5" t="str">
        <f>IF(Miinusring!B26="","",Miinusring!B26)</f>
        <v>Bye Bye</v>
      </c>
      <c r="E55" s="3" t="s">
        <v>300</v>
      </c>
      <c r="F55" s="39" t="s">
        <v>102</v>
      </c>
      <c r="K55" s="3">
        <f t="shared" si="0"/>
      </c>
    </row>
    <row r="56" spans="1:11" ht="12.75">
      <c r="A56" s="3">
        <v>155</v>
      </c>
      <c r="B56" s="5" t="str">
        <f>IF(Miinusring!B28="","",Miinusring!B28)</f>
        <v>Bye Bye</v>
      </c>
      <c r="C56" s="5" t="str">
        <f>IF(Miinusring!B30="","",Miinusring!B30)</f>
        <v>Larissa Lill</v>
      </c>
      <c r="E56" s="3" t="s">
        <v>303</v>
      </c>
      <c r="F56" s="39" t="s">
        <v>102</v>
      </c>
      <c r="K56" s="3">
        <f t="shared" si="0"/>
      </c>
    </row>
    <row r="57" spans="1:11" ht="12.75">
      <c r="A57" s="3">
        <v>156</v>
      </c>
      <c r="B57" s="5" t="str">
        <f>IF(Miinusring!B32="","",Miinusring!B32)</f>
        <v>Raivo Roots</v>
      </c>
      <c r="C57" s="5" t="str">
        <f>IF(Miinusring!B34="","",Miinusring!B34)</f>
        <v>Bye Bye</v>
      </c>
      <c r="E57" s="3" t="s">
        <v>278</v>
      </c>
      <c r="F57" s="39" t="s">
        <v>102</v>
      </c>
      <c r="K57" s="3">
        <f t="shared" si="0"/>
      </c>
    </row>
    <row r="58" spans="1:11" ht="12.75">
      <c r="A58" s="3">
        <v>157</v>
      </c>
      <c r="B58" s="5" t="str">
        <f>IF(Miinusring!B36="","",Miinusring!B36)</f>
        <v>Bye Bye</v>
      </c>
      <c r="C58" s="5" t="str">
        <f>IF(Miinusring!B38="","",Miinusring!B38)</f>
        <v>Arvi Merigan</v>
      </c>
      <c r="E58" s="3" t="s">
        <v>261</v>
      </c>
      <c r="F58" s="39" t="s">
        <v>102</v>
      </c>
      <c r="K58" s="3">
        <f t="shared" si="0"/>
      </c>
    </row>
    <row r="59" spans="1:11" ht="12.75">
      <c r="A59" s="3">
        <v>158</v>
      </c>
      <c r="B59" s="5" t="str">
        <f>IF(Miinusring!B40="","",Miinusring!B40)</f>
        <v>Taivo Koitla</v>
      </c>
      <c r="C59" s="5" t="str">
        <f>IF(Miinusring!B42="","",Miinusring!B42)</f>
        <v>Bye Bye</v>
      </c>
      <c r="E59" s="3" t="s">
        <v>306</v>
      </c>
      <c r="F59" s="39" t="s">
        <v>102</v>
      </c>
      <c r="K59" s="3">
        <f t="shared" si="0"/>
      </c>
    </row>
    <row r="60" spans="1:11" ht="12.75">
      <c r="A60" s="3">
        <v>159</v>
      </c>
      <c r="B60" s="5" t="str">
        <f>IF(Miinusring!B44="","",Miinusring!B44)</f>
        <v>Bye Bye</v>
      </c>
      <c r="C60" s="5" t="str">
        <f>IF(Miinusring!B46="","",Miinusring!B46)</f>
        <v>Anneli Mälksoo</v>
      </c>
      <c r="E60" s="3" t="s">
        <v>297</v>
      </c>
      <c r="F60" s="39" t="s">
        <v>102</v>
      </c>
      <c r="K60" s="3">
        <f t="shared" si="0"/>
      </c>
    </row>
    <row r="61" spans="1:11" ht="12.75">
      <c r="A61" s="3">
        <v>160</v>
      </c>
      <c r="B61" s="5" t="str">
        <f>IF(Miinusring!B48="","",Miinusring!B48)</f>
        <v>Heiki Hansar</v>
      </c>
      <c r="C61" s="5" t="str">
        <f>IF(Miinusring!B50="","",Miinusring!B50)</f>
        <v>Bye Bye</v>
      </c>
      <c r="E61" s="3" t="s">
        <v>283</v>
      </c>
      <c r="F61" s="39" t="s">
        <v>102</v>
      </c>
      <c r="K61" s="3">
        <f t="shared" si="0"/>
      </c>
    </row>
    <row r="62" spans="1:11" ht="12.75">
      <c r="A62" s="3">
        <v>161</v>
      </c>
      <c r="B62" s="5" t="str">
        <f>IF(Miinusring!B52="","",Miinusring!B52)</f>
        <v>Bye Bye</v>
      </c>
      <c r="C62" s="5" t="str">
        <f>IF(Miinusring!B54="","",Miinusring!B54)</f>
        <v>Vahur Männa</v>
      </c>
      <c r="E62" s="3" t="s">
        <v>286</v>
      </c>
      <c r="F62" s="39" t="s">
        <v>102</v>
      </c>
      <c r="K62" s="3">
        <f t="shared" si="0"/>
      </c>
    </row>
    <row r="63" spans="1:11" ht="12.75">
      <c r="A63" s="3">
        <v>162</v>
      </c>
      <c r="B63" s="5" t="str">
        <f>IF(Miinusring!B56="","",Miinusring!B56)</f>
        <v>Neverly Lukas</v>
      </c>
      <c r="C63" s="5" t="str">
        <f>IF(Miinusring!B58="","",Miinusring!B58)</f>
        <v>Bye Bye</v>
      </c>
      <c r="E63" s="3" t="s">
        <v>294</v>
      </c>
      <c r="F63" s="39" t="s">
        <v>102</v>
      </c>
      <c r="K63" s="3">
        <f t="shared" si="0"/>
      </c>
    </row>
    <row r="64" spans="1:11" ht="12.75">
      <c r="A64" s="3">
        <v>163</v>
      </c>
      <c r="B64" s="5" t="str">
        <f>IF(Miinusring!B60="","",Miinusring!B60)</f>
        <v>Bye Bye</v>
      </c>
      <c r="C64" s="5" t="str">
        <f>IF(Miinusring!B62="","",Miinusring!B62)</f>
        <v>Jako Lill</v>
      </c>
      <c r="E64" s="3" t="s">
        <v>308</v>
      </c>
      <c r="F64" s="39" t="s">
        <v>102</v>
      </c>
      <c r="K64" s="3">
        <f t="shared" si="0"/>
      </c>
    </row>
    <row r="65" spans="1:11" ht="12.75">
      <c r="A65" s="3">
        <v>164</v>
      </c>
      <c r="B65" s="5" t="str">
        <f>IF(Miinusring!B64="","",Miinusring!B64)</f>
        <v>Mati Türk</v>
      </c>
      <c r="C65" s="5" t="str">
        <f>IF(Miinusring!B66="","",Miinusring!B66)</f>
        <v>Bye Bye</v>
      </c>
      <c r="E65" s="3" t="s">
        <v>272</v>
      </c>
      <c r="F65" s="39" t="s">
        <v>102</v>
      </c>
      <c r="H65" s="31" t="s">
        <v>110</v>
      </c>
      <c r="K65" s="3">
        <f t="shared" si="0"/>
      </c>
    </row>
    <row r="66" spans="1:11" ht="12.75">
      <c r="A66" s="3">
        <v>165</v>
      </c>
      <c r="B66" s="5" t="str">
        <f>IF('Plussring(A)'!H8="","",'Plussring(A)'!H8)</f>
        <v>Antti Luigemaa</v>
      </c>
      <c r="C66" s="5" t="str">
        <f>IF('Plussring(A)'!H16="","",'Plussring(A)'!H16)</f>
        <v>Vladimir Šastin</v>
      </c>
      <c r="D66" s="3">
        <v>2</v>
      </c>
      <c r="E66" s="3" t="s">
        <v>177</v>
      </c>
      <c r="F66" s="39" t="s">
        <v>99</v>
      </c>
      <c r="K66" s="3">
        <f t="shared" si="0"/>
      </c>
    </row>
    <row r="67" spans="1:11" ht="12.75">
      <c r="A67" s="3">
        <v>166</v>
      </c>
      <c r="B67" s="5" t="str">
        <f>IF('Plussring(A)'!H24="","",'Plussring(A)'!H24)</f>
        <v>Vladyslav Rybachok</v>
      </c>
      <c r="C67" s="5" t="str">
        <f>IF('Plussring(A)'!H32="","",'Plussring(A)'!H32)</f>
        <v>Kai Thornbech</v>
      </c>
      <c r="D67" s="3">
        <v>1</v>
      </c>
      <c r="E67" s="3" t="s">
        <v>197</v>
      </c>
      <c r="F67" s="39" t="s">
        <v>101</v>
      </c>
      <c r="K67" s="3">
        <f t="shared" si="0"/>
      </c>
    </row>
    <row r="68" spans="1:11" ht="12.75">
      <c r="A68" s="3">
        <v>167</v>
      </c>
      <c r="B68" s="5" t="str">
        <f>IF('Plussring(A)'!H40="","",'Plussring(A)'!H40)</f>
        <v>Pille Veesaar</v>
      </c>
      <c r="C68" s="5" t="str">
        <f>IF('Plussring(A)'!H48="","",'Plussring(A)'!H48)</f>
        <v>Imre Korsen</v>
      </c>
      <c r="D68" s="3">
        <v>3</v>
      </c>
      <c r="E68" s="3" t="s">
        <v>189</v>
      </c>
      <c r="F68" s="39" t="s">
        <v>99</v>
      </c>
      <c r="K68" s="3">
        <f t="shared" si="0"/>
      </c>
    </row>
    <row r="69" spans="1:11" ht="12.75">
      <c r="A69" s="3">
        <v>168</v>
      </c>
      <c r="B69" s="5" t="str">
        <f>IF('Plussring(A)'!H56="","",'Plussring(A)'!H56)</f>
        <v>Veiko Ristissaar</v>
      </c>
      <c r="C69" s="5" t="str">
        <f>IF('Plussring(A)'!H64="","",'Plussring(A)'!H64)</f>
        <v>Allan Salla</v>
      </c>
      <c r="D69" s="3">
        <v>5</v>
      </c>
      <c r="E69" s="3" t="s">
        <v>212</v>
      </c>
      <c r="F69" s="39" t="s">
        <v>99</v>
      </c>
      <c r="K69" s="3">
        <f t="shared" si="0"/>
      </c>
    </row>
    <row r="70" spans="1:11" ht="12.75">
      <c r="A70" s="3">
        <v>169</v>
      </c>
      <c r="B70" s="5" t="str">
        <f>IF('Plussring(B)'!H6="","",'Plussring(B)'!H6)</f>
        <v>Urmas King</v>
      </c>
      <c r="C70" s="5" t="str">
        <f>IF('Plussring(B)'!H14="","",'Plussring(B)'!H14)</f>
        <v>Andrus Mäletjärv</v>
      </c>
      <c r="D70" s="3">
        <v>8</v>
      </c>
      <c r="E70" s="3" t="s">
        <v>183</v>
      </c>
      <c r="F70" s="39" t="s">
        <v>101</v>
      </c>
      <c r="K70" s="3">
        <f t="shared" si="0"/>
      </c>
    </row>
    <row r="71" spans="1:11" ht="12.75">
      <c r="A71" s="3">
        <v>170</v>
      </c>
      <c r="B71" s="5" t="str">
        <f>IF('Plussring(B)'!H22="","",'Plussring(B)'!H22)</f>
        <v>Katrin-riina Hanson</v>
      </c>
      <c r="C71" s="5" t="str">
        <f>IF('Plussring(B)'!H30="","",'Plussring(B)'!H30)</f>
        <v>Tristan Pugi</v>
      </c>
      <c r="D71" s="3">
        <v>9</v>
      </c>
      <c r="E71" s="3" t="s">
        <v>192</v>
      </c>
      <c r="F71" s="39" t="s">
        <v>100</v>
      </c>
      <c r="K71" s="3">
        <f t="shared" si="0"/>
      </c>
    </row>
    <row r="72" spans="1:11" ht="12.75">
      <c r="A72" s="3">
        <v>171</v>
      </c>
      <c r="B72" s="5" t="str">
        <f>IF('Plussring(B)'!H38="","",'Plussring(B)'!H38)</f>
        <v>Urmas Sinisalu</v>
      </c>
      <c r="C72" s="5" t="str">
        <f>IF('Plussring(B)'!H46="","",'Plussring(B)'!H46)</f>
        <v>Heino Kruusement</v>
      </c>
      <c r="D72" s="3">
        <v>4</v>
      </c>
      <c r="E72" s="3" t="s">
        <v>194</v>
      </c>
      <c r="F72" s="39" t="s">
        <v>100</v>
      </c>
      <c r="K72" s="3">
        <f t="shared" si="0"/>
      </c>
    </row>
    <row r="73" spans="1:11" ht="12.75">
      <c r="A73" s="3">
        <v>172</v>
      </c>
      <c r="B73" s="5" t="str">
        <f>IF('Plussring(B)'!H54="","",'Plussring(B)'!H54)</f>
        <v>Kalju Kalda</v>
      </c>
      <c r="C73" s="5" t="str">
        <f>IF('Plussring(B)'!H62="","",'Plussring(B)'!H62)</f>
        <v>Frank tomas Türi</v>
      </c>
      <c r="D73" s="3">
        <v>6</v>
      </c>
      <c r="E73" s="3" t="s">
        <v>180</v>
      </c>
      <c r="F73" s="39" t="s">
        <v>100</v>
      </c>
      <c r="K73" s="3">
        <f t="shared" si="0"/>
      </c>
    </row>
    <row r="74" spans="1:11" ht="12.75">
      <c r="A74" s="3">
        <v>173</v>
      </c>
      <c r="B74" s="5" t="str">
        <f>IF('Kohad_49-64'!B2="","",'Kohad_49-64'!B2)</f>
        <v>Bye Bye</v>
      </c>
      <c r="C74" s="5" t="str">
        <f>IF('Kohad_49-64'!B4="","",'Kohad_49-64'!B4)</f>
        <v>Toivo Sepp</v>
      </c>
      <c r="E74" s="3" t="s">
        <v>314</v>
      </c>
      <c r="F74" s="39" t="s">
        <v>102</v>
      </c>
      <c r="K74" s="3">
        <f t="shared" si="0"/>
      </c>
    </row>
    <row r="75" spans="1:11" ht="12.75">
      <c r="A75" s="3">
        <v>174</v>
      </c>
      <c r="B75" s="5" t="str">
        <f>IF('Kohad_49-64'!B6="","",'Kohad_49-64'!B6)</f>
        <v>Bye Bye</v>
      </c>
      <c r="C75" s="5" t="str">
        <f>IF('Kohad_49-64'!B8="","",'Kohad_49-64'!B8)</f>
        <v>Bye Bye</v>
      </c>
      <c r="E75" s="3" t="s">
        <v>316</v>
      </c>
      <c r="F75" s="39" t="s">
        <v>102</v>
      </c>
      <c r="K75" s="3">
        <f t="shared" si="0"/>
      </c>
    </row>
    <row r="76" spans="1:11" ht="12.75">
      <c r="A76" s="3">
        <v>175</v>
      </c>
      <c r="B76" s="5" t="str">
        <f>IF('Kohad_49-64'!B10="","",'Kohad_49-64'!B10)</f>
        <v>Bye Bye</v>
      </c>
      <c r="C76" s="5" t="str">
        <f>IF('Kohad_49-64'!B12="","",'Kohad_49-64'!B12)</f>
        <v>Bye Bye</v>
      </c>
      <c r="E76" s="3" t="s">
        <v>316</v>
      </c>
      <c r="F76" s="39" t="s">
        <v>102</v>
      </c>
      <c r="K76" s="3">
        <f t="shared" si="0"/>
      </c>
    </row>
    <row r="77" spans="1:11" ht="12.75">
      <c r="A77" s="3">
        <v>176</v>
      </c>
      <c r="B77" s="5" t="str">
        <f>IF('Kohad_49-64'!B14="","",'Kohad_49-64'!B14)</f>
        <v>Bye Bye</v>
      </c>
      <c r="C77" s="5" t="str">
        <f>IF('Kohad_49-64'!B16="","",'Kohad_49-64'!B16)</f>
        <v>Bye Bye</v>
      </c>
      <c r="E77" s="3" t="s">
        <v>316</v>
      </c>
      <c r="F77" s="39" t="s">
        <v>102</v>
      </c>
      <c r="K77" s="3">
        <f t="shared" si="0"/>
      </c>
    </row>
    <row r="78" spans="1:11" ht="12.75">
      <c r="A78" s="3">
        <v>177</v>
      </c>
      <c r="B78" s="5" t="str">
        <f>IF('Kohad_49-64'!B18="","",'Kohad_49-64'!B18)</f>
        <v>Bye Bye</v>
      </c>
      <c r="C78" s="5" t="str">
        <f>IF('Kohad_49-64'!B20="","",'Kohad_49-64'!B20)</f>
        <v>Bye Bye</v>
      </c>
      <c r="E78" s="3" t="s">
        <v>316</v>
      </c>
      <c r="F78" s="39" t="s">
        <v>102</v>
      </c>
      <c r="K78" s="3">
        <f t="shared" si="0"/>
      </c>
    </row>
    <row r="79" spans="1:11" ht="12.75">
      <c r="A79" s="3">
        <v>178</v>
      </c>
      <c r="B79" s="5" t="str">
        <f>IF('Kohad_49-64'!B22="","",'Kohad_49-64'!B22)</f>
        <v>Bye Bye</v>
      </c>
      <c r="C79" s="5" t="str">
        <f>IF('Kohad_49-64'!B24="","",'Kohad_49-64'!B24)</f>
        <v>Bye Bye</v>
      </c>
      <c r="E79" s="3" t="s">
        <v>316</v>
      </c>
      <c r="F79" s="39" t="s">
        <v>102</v>
      </c>
      <c r="K79" s="3">
        <f t="shared" si="0"/>
      </c>
    </row>
    <row r="80" spans="1:11" ht="12.75">
      <c r="A80" s="3">
        <v>179</v>
      </c>
      <c r="B80" s="5" t="str">
        <f>IF('Kohad_49-64'!B26="","",'Kohad_49-64'!B26)</f>
        <v>Bye Bye</v>
      </c>
      <c r="C80" s="5" t="str">
        <f>IF('Kohad_49-64'!B28="","",'Kohad_49-64'!B28)</f>
        <v>Bye Bye</v>
      </c>
      <c r="E80" s="3" t="s">
        <v>316</v>
      </c>
      <c r="F80" s="39" t="s">
        <v>102</v>
      </c>
      <c r="K80" s="3">
        <f t="shared" si="0"/>
      </c>
    </row>
    <row r="81" spans="1:11" ht="12.75">
      <c r="A81" s="3">
        <v>180</v>
      </c>
      <c r="B81" s="5" t="str">
        <f>IF('Kohad_49-64'!B30="","",'Kohad_49-64'!B30)</f>
        <v>Bye Bye</v>
      </c>
      <c r="C81" s="5" t="str">
        <f>IF('Kohad_49-64'!B32="","",'Kohad_49-64'!B32)</f>
        <v>Bye Bye</v>
      </c>
      <c r="E81" s="3" t="s">
        <v>316</v>
      </c>
      <c r="F81" s="39" t="s">
        <v>102</v>
      </c>
      <c r="K81" s="3">
        <f t="shared" si="0"/>
      </c>
    </row>
    <row r="82" spans="1:11" ht="12.75">
      <c r="A82" s="3">
        <v>181</v>
      </c>
      <c r="B82" s="5" t="str">
        <f>IF(Miinusring!E3="","",Miinusring!E3)</f>
        <v>Aili Kuldkepp</v>
      </c>
      <c r="C82" s="5" t="str">
        <f>IF(Miinusring!E5="","",Miinusring!E5)</f>
        <v>Kert Talumets</v>
      </c>
      <c r="D82" s="3">
        <v>11</v>
      </c>
      <c r="E82" s="3" t="s">
        <v>266</v>
      </c>
      <c r="F82" s="39" t="s">
        <v>99</v>
      </c>
      <c r="K82" s="3">
        <f t="shared" si="0"/>
      </c>
    </row>
    <row r="83" spans="1:11" ht="12.75">
      <c r="A83" s="3">
        <v>182</v>
      </c>
      <c r="B83" s="5" t="str">
        <f>IF(Miinusring!E7="","",Miinusring!E7)</f>
        <v>Almar Rahuoja</v>
      </c>
      <c r="C83" s="5" t="str">
        <f>IF(Miinusring!E9="","",Miinusring!E9)</f>
        <v>Allar Oviir</v>
      </c>
      <c r="D83" s="3">
        <v>10</v>
      </c>
      <c r="E83" s="3" t="s">
        <v>230</v>
      </c>
      <c r="F83" s="39" t="s">
        <v>100</v>
      </c>
      <c r="K83" s="3">
        <f t="shared" si="0"/>
      </c>
    </row>
    <row r="84" spans="1:11" ht="12.75">
      <c r="A84" s="3">
        <v>183</v>
      </c>
      <c r="B84" s="5" t="str">
        <f>IF(Miinusring!E11="","",Miinusring!E11)</f>
        <v>Kalju Nasir</v>
      </c>
      <c r="C84" s="5" t="str">
        <f>IF(Miinusring!E13="","",Miinusring!E13)</f>
        <v>Urmas Vender</v>
      </c>
      <c r="D84" s="3">
        <v>2</v>
      </c>
      <c r="E84" s="3" t="s">
        <v>238</v>
      </c>
      <c r="F84" s="39" t="s">
        <v>99</v>
      </c>
      <c r="K84" s="3">
        <f t="shared" si="0"/>
      </c>
    </row>
    <row r="85" spans="1:11" ht="12.75">
      <c r="A85" s="3">
        <v>184</v>
      </c>
      <c r="B85" s="5" t="str">
        <f>IF(Miinusring!E15="","",Miinusring!E15)</f>
        <v>Marko Perendi</v>
      </c>
      <c r="C85" s="5" t="str">
        <f>IF(Miinusring!E17="","",Miinusring!E17)</f>
        <v>Anatoli Zapunov</v>
      </c>
      <c r="D85" s="3">
        <v>11</v>
      </c>
      <c r="E85" s="3" t="s">
        <v>253</v>
      </c>
      <c r="F85" s="39" t="s">
        <v>99</v>
      </c>
      <c r="K85" s="3">
        <f t="shared" si="0"/>
      </c>
    </row>
    <row r="86" spans="1:11" ht="12.75">
      <c r="A86" s="3">
        <v>185</v>
      </c>
      <c r="B86" s="5" t="str">
        <f>IF(Miinusring!E19="","",Miinusring!E19)</f>
        <v>Riho Strazev</v>
      </c>
      <c r="C86" s="5" t="str">
        <f>IF(Miinusring!E21="","",Miinusring!E21)</f>
        <v>Ivar Kiik</v>
      </c>
      <c r="D86" s="3">
        <v>8</v>
      </c>
      <c r="E86" s="3" t="s">
        <v>250</v>
      </c>
      <c r="F86" s="39" t="s">
        <v>99</v>
      </c>
      <c r="K86" s="3">
        <f t="shared" si="0"/>
      </c>
    </row>
    <row r="87" spans="1:11" ht="12.75">
      <c r="A87" s="3">
        <v>186</v>
      </c>
      <c r="B87" s="5" t="str">
        <f>IF(Miinusring!E23="","",Miinusring!E23)</f>
        <v>Taimo Jullinen</v>
      </c>
      <c r="C87" s="5" t="str">
        <f>IF(Miinusring!E25="","",Miinusring!E25)</f>
        <v>Jaanika Torokvei</v>
      </c>
      <c r="D87" s="3">
        <v>7</v>
      </c>
      <c r="E87" s="3" t="s">
        <v>241</v>
      </c>
      <c r="F87" s="39" t="s">
        <v>99</v>
      </c>
      <c r="K87" s="3">
        <f t="shared" si="0"/>
      </c>
    </row>
    <row r="88" spans="1:11" ht="12.75">
      <c r="A88" s="3">
        <v>187</v>
      </c>
      <c r="B88" s="5" t="str">
        <f>IF(Miinusring!E27="","",Miinusring!E27)</f>
        <v>Amanda Hallik</v>
      </c>
      <c r="C88" s="5" t="str">
        <f>IF(Miinusring!E29="","",Miinusring!E29)</f>
        <v>Larissa Lill</v>
      </c>
      <c r="D88" s="3">
        <v>13</v>
      </c>
      <c r="E88" s="3" t="s">
        <v>218</v>
      </c>
      <c r="F88" s="39" t="s">
        <v>99</v>
      </c>
      <c r="K88" s="3">
        <f t="shared" si="0"/>
      </c>
    </row>
    <row r="89" spans="1:11" ht="12.75">
      <c r="A89" s="3">
        <v>188</v>
      </c>
      <c r="B89" s="5" t="str">
        <f>IF(Miinusring!E31="","",Miinusring!E31)</f>
        <v>Reet Kullerkupp</v>
      </c>
      <c r="C89" s="5" t="str">
        <f>IF(Miinusring!E33="","",Miinusring!E33)</f>
        <v>Raivo Roots</v>
      </c>
      <c r="D89" s="3">
        <v>13</v>
      </c>
      <c r="E89" s="3" t="s">
        <v>264</v>
      </c>
      <c r="F89" s="39" t="s">
        <v>99</v>
      </c>
      <c r="K89" s="3">
        <f t="shared" si="0"/>
      </c>
    </row>
    <row r="90" spans="1:11" ht="12.75">
      <c r="A90" s="3">
        <v>189</v>
      </c>
      <c r="B90" s="5" t="str">
        <f>IF(Miinusring!E35="","",Miinusring!E35)</f>
        <v>Tõnu Hansar</v>
      </c>
      <c r="C90" s="5" t="str">
        <f>IF(Miinusring!E37="","",Miinusring!E37)</f>
        <v>Arvi Merigan</v>
      </c>
      <c r="D90" s="3">
        <v>3</v>
      </c>
      <c r="E90" s="3" t="s">
        <v>269</v>
      </c>
      <c r="F90" s="39" t="s">
        <v>99</v>
      </c>
      <c r="K90" s="3">
        <f t="shared" si="0"/>
      </c>
    </row>
    <row r="91" spans="1:11" ht="12.75">
      <c r="A91" s="3">
        <v>190</v>
      </c>
      <c r="B91" s="5" t="str">
        <f>IF(Miinusring!E39="","",Miinusring!E39)</f>
        <v>Toomas Talumets</v>
      </c>
      <c r="C91" s="5" t="str">
        <f>IF(Miinusring!E41="","",Miinusring!E41)</f>
        <v>Taivo Koitla</v>
      </c>
      <c r="D91" s="3">
        <v>11</v>
      </c>
      <c r="E91" s="3" t="s">
        <v>221</v>
      </c>
      <c r="F91" s="39" t="s">
        <v>99</v>
      </c>
      <c r="K91" s="3">
        <f t="shared" si="0"/>
      </c>
    </row>
    <row r="92" spans="1:11" ht="12.75">
      <c r="A92" s="3">
        <v>191</v>
      </c>
      <c r="B92" s="5" t="str">
        <f>IF(Miinusring!E43="","",Miinusring!E43)</f>
        <v>Raigo Rommot</v>
      </c>
      <c r="C92" s="5" t="str">
        <f>IF(Miinusring!E45="","",Miinusring!E45)</f>
        <v>Anneli Mälksoo</v>
      </c>
      <c r="D92" s="3">
        <v>5</v>
      </c>
      <c r="E92" s="3" t="s">
        <v>244</v>
      </c>
      <c r="F92" s="39" t="s">
        <v>99</v>
      </c>
      <c r="K92" s="3">
        <f t="shared" si="0"/>
      </c>
    </row>
    <row r="93" spans="1:11" ht="12.75">
      <c r="A93" s="3">
        <v>192</v>
      </c>
      <c r="B93" s="5" t="str">
        <f>IF(Miinusring!E47="","",Miinusring!E47)</f>
        <v>Reti Juus</v>
      </c>
      <c r="C93" s="5" t="str">
        <f>IF(Miinusring!E49="","",Miinusring!E49)</f>
        <v>Heiki Hansar</v>
      </c>
      <c r="D93" s="3">
        <v>12</v>
      </c>
      <c r="E93" s="3" t="s">
        <v>247</v>
      </c>
      <c r="F93" s="39" t="s">
        <v>100</v>
      </c>
      <c r="K93" s="3">
        <f t="shared" si="0"/>
      </c>
    </row>
    <row r="94" spans="1:11" ht="12.75">
      <c r="A94" s="3">
        <v>193</v>
      </c>
      <c r="B94" s="5" t="str">
        <f>IF(Miinusring!E51="","",Miinusring!E51)</f>
        <v>Kristi Ernits</v>
      </c>
      <c r="C94" s="5" t="str">
        <f>IF(Miinusring!E53="","",Miinusring!E53)</f>
        <v>Vahur Männa</v>
      </c>
      <c r="D94" s="3">
        <v>13</v>
      </c>
      <c r="E94" s="3" t="s">
        <v>256</v>
      </c>
      <c r="F94" s="39" t="s">
        <v>99</v>
      </c>
      <c r="K94" s="3">
        <f t="shared" si="0"/>
      </c>
    </row>
    <row r="95" spans="1:11" ht="12.75">
      <c r="A95" s="3">
        <v>194</v>
      </c>
      <c r="B95" s="5" t="str">
        <f>IF(Miinusring!E55="","",Miinusring!E55)</f>
        <v>Andres Puusep</v>
      </c>
      <c r="C95" s="5" t="str">
        <f>IF(Miinusring!E57="","",Miinusring!E57)</f>
        <v>Neverly Lukas</v>
      </c>
      <c r="D95" s="3">
        <v>7</v>
      </c>
      <c r="E95" s="3" t="s">
        <v>236</v>
      </c>
      <c r="F95" s="39" t="s">
        <v>99</v>
      </c>
      <c r="K95" s="3">
        <f t="shared" si="0"/>
      </c>
    </row>
    <row r="96" spans="1:11" ht="12.75">
      <c r="A96" s="3">
        <v>195</v>
      </c>
      <c r="B96" s="5" t="str">
        <f>IF(Miinusring!E59="","",Miinusring!E59)</f>
        <v>Marika Kotka</v>
      </c>
      <c r="C96" s="5" t="str">
        <f>IF(Miinusring!E61="","",Miinusring!E61)</f>
        <v>Jako Lill</v>
      </c>
      <c r="D96" s="3">
        <v>2</v>
      </c>
      <c r="E96" s="3" t="s">
        <v>233</v>
      </c>
      <c r="F96" s="39" t="s">
        <v>99</v>
      </c>
      <c r="K96" s="3">
        <f t="shared" si="0"/>
      </c>
    </row>
    <row r="97" spans="1:11" ht="12.75">
      <c r="A97" s="3">
        <v>196</v>
      </c>
      <c r="B97" s="5" t="str">
        <f>IF(Miinusring!E63="","",Miinusring!E63)</f>
        <v>Alex Rahuoja</v>
      </c>
      <c r="C97" s="5" t="str">
        <f>IF(Miinusring!E65="","",Miinusring!E65)</f>
        <v>Mati Türk</v>
      </c>
      <c r="D97" s="3">
        <v>12</v>
      </c>
      <c r="E97" s="3" t="s">
        <v>258</v>
      </c>
      <c r="F97" s="39" t="s">
        <v>100</v>
      </c>
      <c r="H97" s="3" t="s">
        <v>111</v>
      </c>
      <c r="K97" s="3">
        <f t="shared" si="0"/>
      </c>
    </row>
    <row r="98" spans="1:11" ht="12.75">
      <c r="A98" s="3">
        <v>197</v>
      </c>
      <c r="B98" s="5" t="str">
        <f>IF('Kohad_49-64'!B42="","",'Kohad_49-64'!B42)</f>
        <v>Bye Bye</v>
      </c>
      <c r="C98" s="5" t="str">
        <f>IF('Kohad_49-64'!B44="","",'Kohad_49-64'!B44)</f>
        <v>Bye Bye</v>
      </c>
      <c r="E98" s="3" t="s">
        <v>316</v>
      </c>
      <c r="F98" s="39" t="s">
        <v>102</v>
      </c>
      <c r="K98" s="3">
        <f t="shared" si="0"/>
      </c>
    </row>
    <row r="99" spans="1:11" ht="12.75">
      <c r="A99" s="3">
        <v>198</v>
      </c>
      <c r="B99" s="5" t="str">
        <f>IF('Kohad_49-64'!B46="","",'Kohad_49-64'!B46)</f>
        <v>Bye Bye</v>
      </c>
      <c r="C99" s="5" t="str">
        <f>IF('Kohad_49-64'!B48="","",'Kohad_49-64'!B48)</f>
        <v>Bye Bye</v>
      </c>
      <c r="E99" s="3" t="s">
        <v>316</v>
      </c>
      <c r="F99" s="39" t="s">
        <v>102</v>
      </c>
      <c r="K99" s="3">
        <f t="shared" si="0"/>
      </c>
    </row>
    <row r="100" spans="1:11" ht="12.75">
      <c r="A100" s="3">
        <v>199</v>
      </c>
      <c r="B100" s="5" t="str">
        <f>IF('Kohad_49-64'!B50="","",'Kohad_49-64'!B50)</f>
        <v>Bye Bye</v>
      </c>
      <c r="C100" s="5" t="str">
        <f>IF('Kohad_49-64'!B52="","",'Kohad_49-64'!B52)</f>
        <v>Bye Bye</v>
      </c>
      <c r="E100" s="3" t="s">
        <v>316</v>
      </c>
      <c r="F100" s="39" t="s">
        <v>102</v>
      </c>
      <c r="K100" s="3">
        <f t="shared" si="0"/>
      </c>
    </row>
    <row r="101" spans="1:11" ht="12.75">
      <c r="A101" s="3">
        <v>200</v>
      </c>
      <c r="B101" s="5" t="str">
        <f>IF('Kohad_49-64'!B54="","",'Kohad_49-64'!B54)</f>
        <v>Bye Bye</v>
      </c>
      <c r="C101" s="5" t="str">
        <f>IF('Kohad_49-64'!B56="","",'Kohad_49-64'!B56)</f>
        <v>Bye Bye</v>
      </c>
      <c r="E101" s="3" t="s">
        <v>316</v>
      </c>
      <c r="F101" s="39" t="s">
        <v>102</v>
      </c>
      <c r="K101" s="3">
        <f t="shared" si="0"/>
      </c>
    </row>
    <row r="102" spans="1:11" ht="12.75">
      <c r="A102" s="3">
        <v>201</v>
      </c>
      <c r="B102" s="5" t="str">
        <f>IF('Kohad_49-64'!E3="","",'Kohad_49-64'!E3)</f>
        <v>Toivo Sepp</v>
      </c>
      <c r="C102" s="5" t="str">
        <f>IF('Kohad_49-64'!E7="","",'Kohad_49-64'!E7)</f>
        <v>Bye Bye</v>
      </c>
      <c r="E102" s="3" t="s">
        <v>314</v>
      </c>
      <c r="F102" s="39" t="s">
        <v>102</v>
      </c>
      <c r="K102" s="3">
        <f t="shared" si="0"/>
      </c>
    </row>
    <row r="103" spans="1:11" ht="12.75">
      <c r="A103" s="3">
        <v>202</v>
      </c>
      <c r="B103" s="5" t="str">
        <f>IF('Kohad_49-64'!E11="","",'Kohad_49-64'!E11)</f>
        <v>Bye Bye</v>
      </c>
      <c r="C103" s="5" t="str">
        <f>IF('Kohad_49-64'!E15="","",'Kohad_49-64'!E15)</f>
        <v>Bye Bye</v>
      </c>
      <c r="E103" s="3" t="s">
        <v>316</v>
      </c>
      <c r="F103" s="39" t="s">
        <v>102</v>
      </c>
      <c r="K103" s="3">
        <f t="shared" si="0"/>
      </c>
    </row>
    <row r="104" spans="1:11" ht="12.75">
      <c r="A104" s="3">
        <v>203</v>
      </c>
      <c r="B104" s="5" t="str">
        <f>IF('Kohad_49-64'!E19="","",'Kohad_49-64'!E19)</f>
        <v>Bye Bye</v>
      </c>
      <c r="C104" s="5" t="str">
        <f>IF('Kohad_49-64'!E23="","",'Kohad_49-64'!E23)</f>
        <v>Bye Bye</v>
      </c>
      <c r="E104" s="3" t="s">
        <v>316</v>
      </c>
      <c r="F104" s="39" t="s">
        <v>102</v>
      </c>
      <c r="K104" s="3">
        <f t="shared" si="0"/>
      </c>
    </row>
    <row r="105" spans="1:11" ht="12.75">
      <c r="A105" s="3">
        <v>204</v>
      </c>
      <c r="B105" s="5" t="str">
        <f>IF('Kohad_49-64'!E27="","",'Kohad_49-64'!E27)</f>
        <v>Bye Bye</v>
      </c>
      <c r="C105" s="5" t="str">
        <f>IF('Kohad_49-64'!E31="","",'Kohad_49-64'!E31)</f>
        <v>Bye Bye</v>
      </c>
      <c r="E105" s="3" t="s">
        <v>316</v>
      </c>
      <c r="F105" s="39" t="s">
        <v>102</v>
      </c>
      <c r="K105" s="3">
        <f t="shared" si="0"/>
      </c>
    </row>
    <row r="106" spans="1:11" ht="12.75">
      <c r="A106" s="3">
        <v>205</v>
      </c>
      <c r="B106" s="5" t="str">
        <f>IF('Kohad_33-48'!B4="","",'Kohad_33-48'!B4)</f>
        <v>Aili Kuldkepp</v>
      </c>
      <c r="C106" s="5" t="str">
        <f>IF('Kohad_33-48'!B6="","",'Kohad_33-48'!B6)</f>
        <v>Allar Oviir</v>
      </c>
      <c r="D106" s="3">
        <v>2</v>
      </c>
      <c r="E106" s="3" t="s">
        <v>311</v>
      </c>
      <c r="F106" s="39" t="s">
        <v>99</v>
      </c>
      <c r="K106" s="3">
        <f t="shared" si="0"/>
      </c>
    </row>
    <row r="107" spans="1:11" ht="12.75">
      <c r="A107" s="3">
        <v>206</v>
      </c>
      <c r="B107" s="5" t="str">
        <f>IF('Kohad_33-48'!B8="","",'Kohad_33-48'!B8)</f>
        <v>Urmas Vender</v>
      </c>
      <c r="C107" s="5" t="str">
        <f>IF('Kohad_33-48'!B10="","",'Kohad_33-48'!B10)</f>
        <v>Anatoli Zapunov</v>
      </c>
      <c r="D107" s="3">
        <v>10</v>
      </c>
      <c r="E107" s="3" t="s">
        <v>289</v>
      </c>
      <c r="F107" s="39" t="s">
        <v>100</v>
      </c>
      <c r="K107" s="3">
        <f t="shared" si="0"/>
      </c>
    </row>
    <row r="108" spans="1:11" ht="12.75">
      <c r="A108" s="3">
        <v>207</v>
      </c>
      <c r="B108" s="5" t="str">
        <f>IF('Kohad_33-48'!B12="","",'Kohad_33-48'!B12)</f>
        <v>Ivar Kiik</v>
      </c>
      <c r="C108" s="5" t="str">
        <f>IF('Kohad_33-48'!B14="","",'Kohad_33-48'!B14)</f>
        <v>Jaanika Torokvei</v>
      </c>
      <c r="D108" s="3">
        <v>2</v>
      </c>
      <c r="E108" s="3" t="s">
        <v>281</v>
      </c>
      <c r="F108" s="39" t="s">
        <v>100</v>
      </c>
      <c r="K108" s="3">
        <f t="shared" si="0"/>
      </c>
    </row>
    <row r="109" spans="1:11" ht="12.75">
      <c r="A109" s="3">
        <v>208</v>
      </c>
      <c r="B109" s="5" t="str">
        <f>IF('Kohad_33-48'!B16="","",'Kohad_33-48'!B16)</f>
        <v>Larissa Lill</v>
      </c>
      <c r="C109" s="5" t="str">
        <f>IF('Kohad_33-48'!B18="","",'Kohad_33-48'!B18)</f>
        <v>Raivo Roots</v>
      </c>
      <c r="D109" s="3">
        <v>13</v>
      </c>
      <c r="E109" s="3" t="s">
        <v>278</v>
      </c>
      <c r="F109" s="39" t="s">
        <v>99</v>
      </c>
      <c r="K109" s="3">
        <f t="shared" si="0"/>
      </c>
    </row>
    <row r="110" spans="1:11" ht="12.75">
      <c r="A110" s="3">
        <v>209</v>
      </c>
      <c r="B110" s="5" t="str">
        <f>IF('Kohad_33-48'!B20="","",'Kohad_33-48'!B20)</f>
        <v>Arvi Merigan</v>
      </c>
      <c r="C110" s="5" t="str">
        <f>IF('Kohad_33-48'!B22="","",'Kohad_33-48'!B22)</f>
        <v>Taivo Koitla</v>
      </c>
      <c r="D110" s="3">
        <v>9</v>
      </c>
      <c r="E110" s="3" t="s">
        <v>261</v>
      </c>
      <c r="F110" s="39" t="s">
        <v>99</v>
      </c>
      <c r="K110" s="3">
        <f t="shared" si="0"/>
      </c>
    </row>
    <row r="111" spans="1:11" ht="12.75">
      <c r="A111" s="3">
        <v>210</v>
      </c>
      <c r="B111" s="5" t="str">
        <f>IF('Kohad_33-48'!B24="","",'Kohad_33-48'!B24)</f>
        <v>Anneli Mälksoo</v>
      </c>
      <c r="C111" s="5" t="str">
        <f>IF('Kohad_33-48'!B26="","",'Kohad_33-48'!B26)</f>
        <v>Heiki Hansar</v>
      </c>
      <c r="D111" s="3">
        <v>6</v>
      </c>
      <c r="E111" s="3" t="s">
        <v>283</v>
      </c>
      <c r="F111" s="39" t="s">
        <v>100</v>
      </c>
      <c r="K111" s="3">
        <f t="shared" si="0"/>
      </c>
    </row>
    <row r="112" spans="1:11" ht="12.75">
      <c r="A112" s="3">
        <v>211</v>
      </c>
      <c r="B112" s="5" t="str">
        <f>IF('Kohad_33-48'!B28="","",'Kohad_33-48'!B28)</f>
        <v>Vahur Männa</v>
      </c>
      <c r="C112" s="5" t="str">
        <f>IF('Kohad_33-48'!B30="","",'Kohad_33-48'!B30)</f>
        <v>Neverly Lukas</v>
      </c>
      <c r="D112" s="3">
        <v>3</v>
      </c>
      <c r="E112" s="3" t="s">
        <v>286</v>
      </c>
      <c r="F112" s="39" t="s">
        <v>99</v>
      </c>
      <c r="K112" s="3">
        <f t="shared" si="0"/>
      </c>
    </row>
    <row r="113" spans="1:11" ht="12.75">
      <c r="A113" s="3">
        <v>212</v>
      </c>
      <c r="B113" s="5" t="str">
        <f>IF('Kohad_33-48'!B32="","",'Kohad_33-48'!B32)</f>
        <v>Jako Lill</v>
      </c>
      <c r="C113" s="5" t="str">
        <f>IF('Kohad_33-48'!B34="","",'Kohad_33-48'!B34)</f>
        <v>Mati Türk</v>
      </c>
      <c r="D113" s="3">
        <v>12</v>
      </c>
      <c r="E113" s="3" t="s">
        <v>272</v>
      </c>
      <c r="F113" s="39" t="s">
        <v>99</v>
      </c>
      <c r="K113" s="3">
        <f t="shared" si="0"/>
      </c>
    </row>
    <row r="114" spans="1:11" ht="12.75">
      <c r="A114" s="3">
        <v>213</v>
      </c>
      <c r="B114" s="5" t="str">
        <f>IF(Miinusring!H4="","",Miinusring!H4)</f>
        <v>Kert Talumets</v>
      </c>
      <c r="C114" s="5" t="str">
        <f>IF(Miinusring!H8="","",Miinusring!H8)</f>
        <v>Almar Rahuoja</v>
      </c>
      <c r="D114" s="3">
        <v>11</v>
      </c>
      <c r="E114" s="3" t="s">
        <v>230</v>
      </c>
      <c r="F114" s="39" t="s">
        <v>100</v>
      </c>
      <c r="K114" s="3">
        <f t="shared" si="0"/>
      </c>
    </row>
    <row r="115" spans="1:11" ht="12.75">
      <c r="A115" s="3">
        <v>214</v>
      </c>
      <c r="B115" s="5" t="str">
        <f>IF(Miinusring!H12="","",Miinusring!H12)</f>
        <v>Kalju Nasir</v>
      </c>
      <c r="C115" s="5" t="str">
        <f>IF(Miinusring!H16="","",Miinusring!H16)</f>
        <v>Marko Perendi</v>
      </c>
      <c r="D115" s="3">
        <v>5</v>
      </c>
      <c r="E115" s="3" t="s">
        <v>253</v>
      </c>
      <c r="F115" s="39" t="s">
        <v>101</v>
      </c>
      <c r="K115" s="3">
        <f t="shared" si="0"/>
      </c>
    </row>
    <row r="116" spans="1:11" ht="12.75">
      <c r="A116" s="3">
        <v>215</v>
      </c>
      <c r="B116" s="5" t="str">
        <f>IF(Miinusring!H20="","",Miinusring!H20)</f>
        <v>Riho Strazev</v>
      </c>
      <c r="C116" s="5" t="str">
        <f>IF(Miinusring!H24="","",Miinusring!H24)</f>
        <v>Taimo Jullinen</v>
      </c>
      <c r="D116" s="3">
        <v>10</v>
      </c>
      <c r="E116" s="3" t="s">
        <v>250</v>
      </c>
      <c r="F116" s="39" t="s">
        <v>100</v>
      </c>
      <c r="K116" s="3">
        <f t="shared" si="0"/>
      </c>
    </row>
    <row r="117" spans="1:11" ht="12.75">
      <c r="A117" s="3">
        <v>216</v>
      </c>
      <c r="B117" s="5" t="str">
        <f>IF(Miinusring!H28="","",Miinusring!H28)</f>
        <v>Amanda Hallik</v>
      </c>
      <c r="C117" s="5" t="str">
        <f>IF(Miinusring!H32="","",Miinusring!H32)</f>
        <v>Reet Kullerkupp</v>
      </c>
      <c r="D117" s="3">
        <v>8</v>
      </c>
      <c r="E117" s="3" t="s">
        <v>218</v>
      </c>
      <c r="F117" s="39" t="s">
        <v>100</v>
      </c>
      <c r="K117" s="3">
        <f t="shared" si="0"/>
      </c>
    </row>
    <row r="118" spans="1:11" ht="12.75">
      <c r="A118" s="3">
        <v>217</v>
      </c>
      <c r="B118" s="5" t="str">
        <f>IF(Miinusring!H36="","",Miinusring!H36)</f>
        <v>Tõnu Hansar</v>
      </c>
      <c r="C118" s="5" t="str">
        <f>IF(Miinusring!H40="","",Miinusring!H40)</f>
        <v>Toomas Talumets</v>
      </c>
      <c r="D118" s="3">
        <v>1</v>
      </c>
      <c r="E118" s="3" t="s">
        <v>221</v>
      </c>
      <c r="F118" s="39" t="s">
        <v>99</v>
      </c>
      <c r="K118" s="3">
        <f t="shared" si="0"/>
      </c>
    </row>
    <row r="119" spans="1:11" ht="12.75">
      <c r="A119" s="3">
        <v>218</v>
      </c>
      <c r="B119" s="5" t="str">
        <f>IF(Miinusring!H44="","",Miinusring!H44)</f>
        <v>Raigo Rommot</v>
      </c>
      <c r="C119" s="5" t="str">
        <f>IF(Miinusring!H48="","",Miinusring!H48)</f>
        <v>Reti Juus</v>
      </c>
      <c r="D119" s="3">
        <v>8</v>
      </c>
      <c r="E119" s="3" t="s">
        <v>244</v>
      </c>
      <c r="F119" s="39" t="s">
        <v>99</v>
      </c>
      <c r="K119" s="3">
        <f t="shared" si="0"/>
      </c>
    </row>
    <row r="120" spans="1:11" ht="12.75">
      <c r="A120" s="3">
        <v>219</v>
      </c>
      <c r="B120" s="5" t="str">
        <f>IF(Miinusring!H52="","",Miinusring!H52)</f>
        <v>Kristi Ernits</v>
      </c>
      <c r="C120" s="5" t="str">
        <f>IF(Miinusring!H56="","",Miinusring!H56)</f>
        <v>Andres Puusep</v>
      </c>
      <c r="D120" s="3">
        <v>4</v>
      </c>
      <c r="E120" s="3" t="s">
        <v>236</v>
      </c>
      <c r="F120" s="39" t="s">
        <v>99</v>
      </c>
      <c r="K120" s="3">
        <f t="shared" si="0"/>
      </c>
    </row>
    <row r="121" spans="1:11" ht="12.75">
      <c r="A121" s="3">
        <v>220</v>
      </c>
      <c r="B121" s="5" t="str">
        <f>IF(Miinusring!H60="","",Miinusring!H60)</f>
        <v>Marika Kotka</v>
      </c>
      <c r="C121" s="5" t="str">
        <f>IF(Miinusring!H64="","",Miinusring!H64)</f>
        <v>Alex Rahuoja</v>
      </c>
      <c r="D121" s="3">
        <v>9</v>
      </c>
      <c r="E121" s="3" t="s">
        <v>258</v>
      </c>
      <c r="F121" s="39" t="s">
        <v>99</v>
      </c>
      <c r="H121" s="3" t="s">
        <v>112</v>
      </c>
      <c r="K121" s="3">
        <f t="shared" si="0"/>
      </c>
    </row>
    <row r="122" spans="1:11" ht="12.75">
      <c r="A122" s="3">
        <v>221</v>
      </c>
      <c r="B122" s="5" t="str">
        <f>IF('Plussring(A)'!K12="","",'Plussring(A)'!K12)</f>
        <v>Antti Luigemaa</v>
      </c>
      <c r="C122" s="5" t="str">
        <f>IF('Plussring(A)'!K28="","",'Plussring(A)'!K28)</f>
        <v>Kai Thornbech</v>
      </c>
      <c r="D122" s="3">
        <v>7</v>
      </c>
      <c r="E122" s="3" t="s">
        <v>177</v>
      </c>
      <c r="F122" s="39" t="s">
        <v>99</v>
      </c>
      <c r="K122" s="3">
        <f t="shared" si="0"/>
      </c>
    </row>
    <row r="123" spans="1:11" ht="12.75">
      <c r="A123" s="3">
        <v>222</v>
      </c>
      <c r="B123" s="5" t="str">
        <f>IF('Plussring(A)'!K44="","",'Plussring(A)'!K44)</f>
        <v>Pille Veesaar</v>
      </c>
      <c r="C123" s="5" t="str">
        <f>IF('Plussring(A)'!K60="","",'Plussring(A)'!K60)</f>
        <v>Veiko Ristissaar</v>
      </c>
      <c r="D123" s="3">
        <v>1</v>
      </c>
      <c r="E123" s="3" t="s">
        <v>189</v>
      </c>
      <c r="F123" s="39" t="s">
        <v>99</v>
      </c>
      <c r="K123" s="3">
        <f t="shared" si="0"/>
      </c>
    </row>
    <row r="124" spans="1:11" ht="12.75">
      <c r="A124" s="3">
        <v>223</v>
      </c>
      <c r="B124" s="5" t="str">
        <f>IF('Plussring(B)'!K10="","",'Plussring(B)'!K10)</f>
        <v>Urmas King</v>
      </c>
      <c r="C124" s="5" t="str">
        <f>IF('Plussring(B)'!K26="","",'Plussring(B)'!K26)</f>
        <v>Tristan Pugi</v>
      </c>
      <c r="D124" s="3">
        <v>6</v>
      </c>
      <c r="E124" s="3" t="s">
        <v>183</v>
      </c>
      <c r="F124" s="39" t="s">
        <v>99</v>
      </c>
      <c r="K124" s="3">
        <f t="shared" si="0"/>
      </c>
    </row>
    <row r="125" spans="1:11" ht="12.75">
      <c r="A125" s="3">
        <v>224</v>
      </c>
      <c r="B125" s="5" t="str">
        <f>IF('Plussring(B)'!K42="","",'Plussring(B)'!K42)</f>
        <v>Urmas Sinisalu</v>
      </c>
      <c r="C125" s="5" t="str">
        <f>IF('Plussring(B)'!K58="","",'Plussring(B)'!K58)</f>
        <v>Frank tomas Türi</v>
      </c>
      <c r="D125" s="3">
        <v>7</v>
      </c>
      <c r="E125" s="3" t="s">
        <v>180</v>
      </c>
      <c r="F125" s="39" t="s">
        <v>99</v>
      </c>
      <c r="K125" s="3">
        <f t="shared" si="0"/>
      </c>
    </row>
    <row r="126" spans="1:11" ht="12.75">
      <c r="A126" s="3">
        <v>225</v>
      </c>
      <c r="B126" s="5" t="str">
        <f>IF('Kohad_49-64'!B59="","",'Kohad_49-64'!B59)</f>
        <v>Bye Bye</v>
      </c>
      <c r="C126" s="5" t="str">
        <f>IF('Kohad_49-64'!B61="","",'Kohad_49-64'!B61)</f>
        <v>Bye Bye</v>
      </c>
      <c r="E126" s="3" t="s">
        <v>316</v>
      </c>
      <c r="F126" s="39" t="s">
        <v>102</v>
      </c>
      <c r="K126" s="3">
        <f t="shared" si="0"/>
      </c>
    </row>
    <row r="127" spans="1:11" ht="12.75">
      <c r="A127" s="3">
        <v>226</v>
      </c>
      <c r="B127" s="5" t="str">
        <f>IF('Kohad_49-64'!B63="","",'Kohad_49-64'!B63)</f>
        <v>Bye Bye</v>
      </c>
      <c r="C127" s="5" t="str">
        <f>IF('Kohad_49-64'!B65="","",'Kohad_49-64'!B65)</f>
        <v>Bye Bye</v>
      </c>
      <c r="E127" s="3" t="s">
        <v>316</v>
      </c>
      <c r="F127" s="39" t="s">
        <v>102</v>
      </c>
      <c r="K127" s="3">
        <f t="shared" si="0"/>
      </c>
    </row>
    <row r="128" spans="1:11" ht="12.75">
      <c r="A128" s="3">
        <v>227</v>
      </c>
      <c r="B128" s="5" t="str">
        <f>IF('Kohad_49-64'!E43="","",'Kohad_49-64'!E43)</f>
        <v>Bye Bye</v>
      </c>
      <c r="C128" s="5" t="str">
        <f>IF('Kohad_49-64'!E47="","",'Kohad_49-64'!E47)</f>
        <v>Bye Bye</v>
      </c>
      <c r="E128" s="3" t="s">
        <v>316</v>
      </c>
      <c r="F128" s="39" t="s">
        <v>102</v>
      </c>
      <c r="K128" s="3">
        <f t="shared" si="0"/>
      </c>
    </row>
    <row r="129" spans="1:11" ht="12.75">
      <c r="A129" s="3">
        <v>228</v>
      </c>
      <c r="B129" s="5" t="str">
        <f>IF('Kohad_49-64'!E51="","",'Kohad_49-64'!E51)</f>
        <v>Bye Bye</v>
      </c>
      <c r="C129" s="5" t="str">
        <f>IF('Kohad_49-64'!E55="","",'Kohad_49-64'!E55)</f>
        <v>Bye Bye</v>
      </c>
      <c r="E129" s="3" t="s">
        <v>316</v>
      </c>
      <c r="F129" s="39" t="s">
        <v>102</v>
      </c>
      <c r="K129" s="3">
        <f t="shared" si="0"/>
      </c>
    </row>
    <row r="130" spans="1:11" ht="12.75">
      <c r="A130" s="3">
        <v>229</v>
      </c>
      <c r="B130" s="5" t="str">
        <f>IF('Kohad_49-64'!B34="","",'Kohad_49-64'!B34)</f>
        <v>Bye Bye</v>
      </c>
      <c r="C130" s="5" t="str">
        <f>IF('Kohad_49-64'!B36="","",'Kohad_49-64'!B36)</f>
        <v>Bye Bye</v>
      </c>
      <c r="E130" s="3" t="s">
        <v>316</v>
      </c>
      <c r="F130" s="39" t="s">
        <v>102</v>
      </c>
      <c r="K130" s="3">
        <f t="shared" si="0"/>
      </c>
    </row>
    <row r="131" spans="1:11" ht="12.75">
      <c r="A131" s="3">
        <v>230</v>
      </c>
      <c r="B131" s="5" t="str">
        <f>IF('Kohad_49-64'!B38="","",'Kohad_49-64'!B38)</f>
        <v>Bye Bye</v>
      </c>
      <c r="C131" s="5" t="str">
        <f>IF('Kohad_49-64'!B40="","",'Kohad_49-64'!B40)</f>
        <v>Bye Bye</v>
      </c>
      <c r="E131" s="3" t="s">
        <v>316</v>
      </c>
      <c r="F131" s="39" t="s">
        <v>102</v>
      </c>
      <c r="K131" s="3">
        <f t="shared" si="0"/>
      </c>
    </row>
    <row r="132" spans="1:11" ht="12.75">
      <c r="A132" s="3">
        <v>231</v>
      </c>
      <c r="B132" s="5" t="str">
        <f>IF('Kohad_49-64'!H5="","",'Kohad_49-64'!H5)</f>
        <v>Toivo Sepp</v>
      </c>
      <c r="C132" s="5" t="str">
        <f>IF('Kohad_49-64'!H13="","",'Kohad_49-64'!H13)</f>
        <v>Bye Bye</v>
      </c>
      <c r="E132" s="3" t="s">
        <v>314</v>
      </c>
      <c r="F132" s="39" t="s">
        <v>102</v>
      </c>
      <c r="K132" s="3">
        <f t="shared" si="0"/>
      </c>
    </row>
    <row r="133" spans="1:11" ht="12.75">
      <c r="A133" s="3">
        <v>232</v>
      </c>
      <c r="B133" s="5" t="str">
        <f>IF('Kohad_49-64'!H21="","",'Kohad_49-64'!H21)</f>
        <v>Bye Bye</v>
      </c>
      <c r="C133" s="5" t="str">
        <f>IF('Kohad_49-64'!H29="","",'Kohad_49-64'!H29)</f>
        <v>Bye Bye</v>
      </c>
      <c r="E133" s="3" t="s">
        <v>316</v>
      </c>
      <c r="F133" s="39" t="s">
        <v>102</v>
      </c>
      <c r="K133" s="3">
        <f t="shared" si="0"/>
      </c>
    </row>
    <row r="134" spans="1:11" ht="12.75">
      <c r="A134" s="3">
        <v>233</v>
      </c>
      <c r="B134" s="5" t="str">
        <f>IF(Miinusring!K6="","",Miinusring!K6)</f>
        <v>Almar Rahuoja</v>
      </c>
      <c r="C134" s="5" t="str">
        <f>IF(Miinusring!K10="","",Miinusring!K10)</f>
        <v>Allan Salla</v>
      </c>
      <c r="D134" s="3">
        <v>5</v>
      </c>
      <c r="E134" s="3" t="s">
        <v>186</v>
      </c>
      <c r="F134" s="39" t="s">
        <v>99</v>
      </c>
      <c r="K134" s="3">
        <f t="shared" si="0"/>
      </c>
    </row>
    <row r="135" spans="1:11" ht="12.75">
      <c r="A135" s="3">
        <v>234</v>
      </c>
      <c r="B135" s="5" t="str">
        <f>IF(Miinusring!K14="","",Miinusring!K14)</f>
        <v>Marko Perendi</v>
      </c>
      <c r="C135" s="5" t="str">
        <f>IF(Miinusring!K18="","",Miinusring!K18)</f>
        <v>Imre Korsen</v>
      </c>
      <c r="D135" s="3">
        <v>1</v>
      </c>
      <c r="E135" s="3" t="s">
        <v>209</v>
      </c>
      <c r="F135" s="39" t="s">
        <v>99</v>
      </c>
      <c r="K135" s="3">
        <f t="shared" si="0"/>
      </c>
    </row>
    <row r="136" spans="1:11" ht="12.75">
      <c r="A136" s="3">
        <v>235</v>
      </c>
      <c r="B136" s="5" t="str">
        <f>IF(Miinusring!K22="","",Miinusring!K22)</f>
        <v>Riho Strazev</v>
      </c>
      <c r="C136" s="5" t="str">
        <f>IF(Miinusring!K26="","",Miinusring!K26)</f>
        <v>Vladyslav Rybachok</v>
      </c>
      <c r="D136" s="3">
        <v>4</v>
      </c>
      <c r="E136" s="3" t="s">
        <v>250</v>
      </c>
      <c r="F136" s="39" t="s">
        <v>100</v>
      </c>
      <c r="K136" s="3">
        <f t="shared" si="0"/>
      </c>
    </row>
    <row r="137" spans="1:11" ht="12.75">
      <c r="A137" s="3">
        <v>236</v>
      </c>
      <c r="B137" s="5" t="str">
        <f>IF(Miinusring!K30="","",Miinusring!K30)</f>
        <v>Amanda Hallik</v>
      </c>
      <c r="C137" s="5" t="str">
        <f>IF(Miinusring!K34="","",Miinusring!K34)</f>
        <v>Vladimir Šastin</v>
      </c>
      <c r="D137" s="3">
        <v>12</v>
      </c>
      <c r="E137" s="3" t="s">
        <v>218</v>
      </c>
      <c r="F137" s="39" t="s">
        <v>101</v>
      </c>
      <c r="K137" s="3">
        <f t="shared" si="0"/>
      </c>
    </row>
    <row r="138" spans="1:11" ht="12.75">
      <c r="A138" s="3">
        <v>237</v>
      </c>
      <c r="B138" s="5" t="str">
        <f>IF(Miinusring!K38="","",Miinusring!K38)</f>
        <v>Toomas Talumets</v>
      </c>
      <c r="C138" s="5" t="str">
        <f>IF(Miinusring!K42="","",Miinusring!K42)</f>
        <v>Kalju Kalda</v>
      </c>
      <c r="D138" s="3">
        <v>8</v>
      </c>
      <c r="E138" s="3" t="s">
        <v>227</v>
      </c>
      <c r="F138" s="39" t="s">
        <v>101</v>
      </c>
      <c r="K138" s="3">
        <f t="shared" si="0"/>
      </c>
    </row>
    <row r="139" spans="1:11" ht="12.75">
      <c r="A139" s="3">
        <v>238</v>
      </c>
      <c r="B139" s="5" t="str">
        <f>IF(Miinusring!K46="","",Miinusring!K46)</f>
        <v>Raigo Rommot</v>
      </c>
      <c r="C139" s="5" t="str">
        <f>IF(Miinusring!K50="","",Miinusring!K50)</f>
        <v>Heino Kruusement</v>
      </c>
      <c r="D139" s="3">
        <v>5</v>
      </c>
      <c r="E139" s="3" t="s">
        <v>203</v>
      </c>
      <c r="F139" s="39" t="s">
        <v>100</v>
      </c>
      <c r="K139" s="3">
        <f t="shared" si="0"/>
      </c>
    </row>
    <row r="140" spans="1:11" ht="12.75">
      <c r="A140" s="3">
        <v>239</v>
      </c>
      <c r="B140" s="5" t="str">
        <f>IF(Miinusring!K54="","",Miinusring!K54)</f>
        <v>Andres Puusep</v>
      </c>
      <c r="C140" s="5" t="str">
        <f>IF(Miinusring!K58="","",Miinusring!K58)</f>
        <v>Katrin-riina Hanson</v>
      </c>
      <c r="D140" s="3">
        <v>11</v>
      </c>
      <c r="E140" s="3" t="s">
        <v>206</v>
      </c>
      <c r="F140" s="39" t="s">
        <v>101</v>
      </c>
      <c r="K140" s="3">
        <f t="shared" si="0"/>
      </c>
    </row>
    <row r="141" spans="1:11" ht="12.75">
      <c r="A141" s="3">
        <v>240</v>
      </c>
      <c r="B141" s="5" t="str">
        <f>IF(Miinusring!K62="","",Miinusring!K62)</f>
        <v>Alex Rahuoja</v>
      </c>
      <c r="C141" s="5" t="str">
        <f>IF(Miinusring!K66="","",Miinusring!K66)</f>
        <v>Andrus Mäletjärv</v>
      </c>
      <c r="D141" s="3">
        <v>9</v>
      </c>
      <c r="E141" s="3" t="s">
        <v>215</v>
      </c>
      <c r="F141" s="39" t="s">
        <v>99</v>
      </c>
      <c r="K141" s="3">
        <f t="shared" si="0"/>
      </c>
    </row>
    <row r="142" spans="1:11" ht="12.75">
      <c r="A142" s="3">
        <v>241</v>
      </c>
      <c r="B142" s="5" t="str">
        <f>IF('Kohad_33-48'!B44="","",'Kohad_33-48'!B44)</f>
        <v>Aili Kuldkepp</v>
      </c>
      <c r="C142" s="5" t="str">
        <f>IF('Kohad_33-48'!B46="","",'Kohad_33-48'!B46)</f>
        <v>Urmas Vender</v>
      </c>
      <c r="D142" s="3">
        <v>13</v>
      </c>
      <c r="E142" s="3" t="s">
        <v>275</v>
      </c>
      <c r="F142" s="39" t="s">
        <v>100</v>
      </c>
      <c r="K142" s="3">
        <f t="shared" si="0"/>
      </c>
    </row>
    <row r="143" spans="1:11" ht="12.75">
      <c r="A143" s="3">
        <v>242</v>
      </c>
      <c r="B143" s="5" t="str">
        <f>IF('Kohad_33-48'!B48="","",'Kohad_33-48'!B48)</f>
        <v>Jaanika Torokvei</v>
      </c>
      <c r="C143" s="5" t="str">
        <f>IF('Kohad_33-48'!B50="","",'Kohad_33-48'!B50)</f>
        <v>Larissa Lill</v>
      </c>
      <c r="D143" s="3">
        <v>2</v>
      </c>
      <c r="E143" s="3" t="s">
        <v>300</v>
      </c>
      <c r="F143" s="39" t="s">
        <v>99</v>
      </c>
      <c r="K143" s="3">
        <f t="shared" si="0"/>
      </c>
    </row>
    <row r="144" spans="1:11" ht="12.75">
      <c r="A144" s="3">
        <v>243</v>
      </c>
      <c r="B144" s="5" t="str">
        <f>IF('Kohad_33-48'!B52="","",'Kohad_33-48'!B52)</f>
        <v>Taivo Koitla</v>
      </c>
      <c r="C144" s="5" t="str">
        <f>IF('Kohad_33-48'!B54="","",'Kohad_33-48'!B54)</f>
        <v>Anneli Mälksoo</v>
      </c>
      <c r="D144" s="3">
        <v>13</v>
      </c>
      <c r="E144" s="3" t="s">
        <v>297</v>
      </c>
      <c r="F144" s="39" t="s">
        <v>99</v>
      </c>
      <c r="K144" s="3">
        <f t="shared" si="0"/>
      </c>
    </row>
    <row r="145" spans="1:11" ht="12.75">
      <c r="A145" s="3">
        <v>244</v>
      </c>
      <c r="B145" s="5" t="str">
        <f>IF('Kohad_33-48'!B56="","",'Kohad_33-48'!B56)</f>
        <v>Neverly Lukas</v>
      </c>
      <c r="C145" s="5" t="str">
        <f>IF('Kohad_33-48'!B58="","",'Kohad_33-48'!B58)</f>
        <v>Jako Lill</v>
      </c>
      <c r="D145" s="3">
        <v>12</v>
      </c>
      <c r="E145" s="3" t="s">
        <v>294</v>
      </c>
      <c r="F145" s="39" t="s">
        <v>99</v>
      </c>
      <c r="K145" s="3">
        <f t="shared" si="0"/>
      </c>
    </row>
    <row r="146" spans="1:11" ht="12.75">
      <c r="A146" s="3">
        <v>245</v>
      </c>
      <c r="B146" s="5" t="str">
        <f>IF('Kohad_33-48'!E5="","",'Kohad_33-48'!E5)</f>
        <v>Allar Oviir</v>
      </c>
      <c r="C146" s="5" t="str">
        <f>IF('Kohad_33-48'!E9="","",'Kohad_33-48'!E9)</f>
        <v>Anatoli Zapunov</v>
      </c>
      <c r="D146" s="3">
        <v>11</v>
      </c>
      <c r="E146" s="3" t="s">
        <v>311</v>
      </c>
      <c r="F146" s="39" t="s">
        <v>99</v>
      </c>
      <c r="K146" s="3">
        <f t="shared" si="0"/>
      </c>
    </row>
    <row r="147" spans="1:11" ht="12.75">
      <c r="A147" s="3">
        <v>246</v>
      </c>
      <c r="B147" s="5" t="str">
        <f>IF('Kohad_33-48'!E13="","",'Kohad_33-48'!E13)</f>
        <v>Ivar Kiik</v>
      </c>
      <c r="C147" s="5" t="str">
        <f>IF('Kohad_33-48'!E17="","",'Kohad_33-48'!E17)</f>
        <v>Raivo Roots</v>
      </c>
      <c r="D147" s="3">
        <v>7</v>
      </c>
      <c r="E147" s="3" t="s">
        <v>281</v>
      </c>
      <c r="F147" s="39" t="s">
        <v>101</v>
      </c>
      <c r="K147" s="3">
        <f t="shared" si="0"/>
      </c>
    </row>
    <row r="148" spans="1:11" ht="12.75">
      <c r="A148" s="3">
        <v>247</v>
      </c>
      <c r="B148" s="5" t="str">
        <f>IF('Kohad_33-48'!E21="","",'Kohad_33-48'!E21)</f>
        <v>Arvi Merigan</v>
      </c>
      <c r="C148" s="5" t="str">
        <f>IF('Kohad_33-48'!E25="","",'Kohad_33-48'!E25)</f>
        <v>Heiki Hansar</v>
      </c>
      <c r="D148" s="3">
        <v>11</v>
      </c>
      <c r="E148" s="3" t="s">
        <v>261</v>
      </c>
      <c r="F148" s="39" t="s">
        <v>100</v>
      </c>
      <c r="K148" s="3">
        <f t="shared" si="0"/>
      </c>
    </row>
    <row r="149" spans="1:11" ht="12.75">
      <c r="A149" s="3">
        <v>248</v>
      </c>
      <c r="B149" s="5" t="str">
        <f>IF('Kohad_33-48'!E29="","",'Kohad_33-48'!E29)</f>
        <v>Vahur Männa</v>
      </c>
      <c r="C149" s="5" t="str">
        <f>IF('Kohad_33-48'!E33="","",'Kohad_33-48'!E33)</f>
        <v>Mati Türk</v>
      </c>
      <c r="D149" s="3">
        <v>3</v>
      </c>
      <c r="E149" s="3" t="s">
        <v>272</v>
      </c>
      <c r="F149" s="39" t="s">
        <v>99</v>
      </c>
      <c r="H149" s="3" t="s">
        <v>112</v>
      </c>
      <c r="K149" s="3">
        <f t="shared" si="0"/>
      </c>
    </row>
    <row r="150" spans="1:11" ht="12.75">
      <c r="A150" s="3">
        <v>249</v>
      </c>
      <c r="B150" s="5" t="str">
        <f>IF('Kohad_3-32'!B50="","",'Kohad_3-32'!B50)</f>
        <v>Kert Talumets</v>
      </c>
      <c r="C150" s="5" t="str">
        <f>IF('Kohad_3-32'!B52="","",'Kohad_3-32'!B52)</f>
        <v>Kalju Nasir</v>
      </c>
      <c r="D150" s="3">
        <v>4</v>
      </c>
      <c r="E150" s="3" t="s">
        <v>238</v>
      </c>
      <c r="F150" s="39" t="s">
        <v>99</v>
      </c>
      <c r="K150" s="3">
        <f t="shared" si="0"/>
      </c>
    </row>
    <row r="151" spans="1:11" ht="12.75">
      <c r="A151" s="3">
        <v>250</v>
      </c>
      <c r="B151" s="5" t="str">
        <f>IF('Kohad_3-32'!B54="","",'Kohad_3-32'!B54)</f>
        <v>Taimo Jullinen</v>
      </c>
      <c r="C151" s="5" t="str">
        <f>IF('Kohad_3-32'!B56="","",'Kohad_3-32'!B56)</f>
        <v>Reet Kullerkupp</v>
      </c>
      <c r="D151" s="3">
        <v>10</v>
      </c>
      <c r="E151" s="3" t="s">
        <v>241</v>
      </c>
      <c r="F151" s="39" t="s">
        <v>99</v>
      </c>
      <c r="K151" s="3">
        <f t="shared" si="0"/>
      </c>
    </row>
    <row r="152" spans="1:11" ht="12.75">
      <c r="A152" s="3">
        <v>251</v>
      </c>
      <c r="B152" s="5" t="str">
        <f>IF('Kohad_3-32'!B58="","",'Kohad_3-32'!B58)</f>
        <v>Tõnu Hansar</v>
      </c>
      <c r="C152" s="5" t="str">
        <f>IF('Kohad_3-32'!B60="","",'Kohad_3-32'!B60)</f>
        <v>Reti Juus</v>
      </c>
      <c r="D152" s="3">
        <v>3</v>
      </c>
      <c r="E152" s="3" t="s">
        <v>247</v>
      </c>
      <c r="F152" s="39" t="s">
        <v>99</v>
      </c>
      <c r="K152" s="3">
        <f t="shared" si="0"/>
      </c>
    </row>
    <row r="153" spans="1:11" ht="12.75">
      <c r="A153" s="3">
        <v>252</v>
      </c>
      <c r="B153" s="5" t="str">
        <f>IF('Kohad_3-32'!B62="","",'Kohad_3-32'!B62)</f>
        <v>Kristi Ernits</v>
      </c>
      <c r="C153" s="5" t="str">
        <f>IF('Kohad_3-32'!B64="","",'Kohad_3-32'!B64)</f>
        <v>Marika Kotka</v>
      </c>
      <c r="D153" s="3">
        <v>1</v>
      </c>
      <c r="E153" s="3" t="s">
        <v>256</v>
      </c>
      <c r="F153" s="39" t="s">
        <v>101</v>
      </c>
      <c r="K153" s="3">
        <f t="shared" si="0"/>
      </c>
    </row>
    <row r="154" spans="1:11" ht="12.75">
      <c r="A154" s="3">
        <v>253</v>
      </c>
      <c r="B154" s="5" t="str">
        <f>IF(Miinusring!N8="","",Miinusring!N8)</f>
        <v>Allan Salla</v>
      </c>
      <c r="C154" s="5" t="str">
        <f>IF(Miinusring!N16="","",Miinusring!N16)</f>
        <v>Imre Korsen</v>
      </c>
      <c r="D154" s="3">
        <v>6</v>
      </c>
      <c r="E154" s="3" t="s">
        <v>186</v>
      </c>
      <c r="F154" s="39" t="s">
        <v>99</v>
      </c>
      <c r="K154" s="3">
        <f t="shared" si="0"/>
      </c>
    </row>
    <row r="155" spans="1:11" ht="12.75">
      <c r="A155" s="3">
        <v>254</v>
      </c>
      <c r="B155" s="5" t="str">
        <f>IF(Miinusring!N24="","",Miinusring!N24)</f>
        <v>Riho Strazev</v>
      </c>
      <c r="C155" s="5" t="str">
        <f>IF(Miinusring!N32="","",Miinusring!N32)</f>
        <v>Amanda Hallik</v>
      </c>
      <c r="D155" s="3">
        <v>2</v>
      </c>
      <c r="E155" s="3" t="s">
        <v>250</v>
      </c>
      <c r="F155" s="39" t="s">
        <v>99</v>
      </c>
      <c r="K155" s="3">
        <f t="shared" si="0"/>
      </c>
    </row>
    <row r="156" spans="1:11" ht="12.75">
      <c r="A156" s="3">
        <v>255</v>
      </c>
      <c r="B156" s="5" t="str">
        <f>IF(Miinusring!N40="","",Miinusring!N40)</f>
        <v>Kalju Kalda</v>
      </c>
      <c r="C156" s="5" t="str">
        <f>IF(Miinusring!N48="","",Miinusring!N48)</f>
        <v>Heino Kruusement</v>
      </c>
      <c r="D156" s="3">
        <v>8</v>
      </c>
      <c r="E156" s="3" t="s">
        <v>203</v>
      </c>
      <c r="F156" s="39" t="s">
        <v>101</v>
      </c>
      <c r="K156" s="3">
        <f t="shared" si="0"/>
      </c>
    </row>
    <row r="157" spans="1:11" ht="12.75">
      <c r="A157" s="3">
        <v>256</v>
      </c>
      <c r="B157" s="5" t="str">
        <f>IF(Miinusring!N56="","",Miinusring!N56)</f>
        <v>Katrin-riina Hanson</v>
      </c>
      <c r="C157" s="5" t="str">
        <f>IF(Miinusring!N64="","",Miinusring!N64)</f>
        <v>Andrus Mäletjärv</v>
      </c>
      <c r="D157" s="3">
        <v>3</v>
      </c>
      <c r="E157" s="3" t="s">
        <v>206</v>
      </c>
      <c r="F157" s="39" t="s">
        <v>100</v>
      </c>
      <c r="K157" s="3">
        <f t="shared" si="0"/>
      </c>
    </row>
    <row r="158" spans="1:11" ht="12.75">
      <c r="A158" s="3">
        <v>257</v>
      </c>
      <c r="B158" s="5" t="str">
        <f>IF('Kohad_3-32'!B26="","",'Kohad_3-32'!B26)</f>
        <v>Almar Rahuoja</v>
      </c>
      <c r="C158" s="5" t="str">
        <f>IF('Kohad_3-32'!B28="","",'Kohad_3-32'!B28)</f>
        <v>Marko Perendi</v>
      </c>
      <c r="D158" s="3">
        <v>9</v>
      </c>
      <c r="E158" s="3" t="s">
        <v>230</v>
      </c>
      <c r="F158" s="39" t="s">
        <v>101</v>
      </c>
      <c r="K158" s="3">
        <f t="shared" si="0"/>
      </c>
    </row>
    <row r="159" spans="1:11" ht="12.75">
      <c r="A159" s="3">
        <v>258</v>
      </c>
      <c r="B159" s="5" t="str">
        <f>IF('Kohad_3-32'!B30="","",'Kohad_3-32'!B30)</f>
        <v>Vladyslav Rybachok</v>
      </c>
      <c r="C159" s="5" t="str">
        <f>IF('Kohad_3-32'!B32="","",'Kohad_3-32'!B32)</f>
        <v>Vladimir Šastin</v>
      </c>
      <c r="D159" s="3">
        <v>1</v>
      </c>
      <c r="E159" s="3" t="s">
        <v>200</v>
      </c>
      <c r="F159" s="39" t="s">
        <v>99</v>
      </c>
      <c r="K159" s="3">
        <f t="shared" si="0"/>
      </c>
    </row>
    <row r="160" spans="1:11" ht="12.75">
      <c r="A160" s="3">
        <v>259</v>
      </c>
      <c r="B160" s="5" t="str">
        <f>IF('Kohad_3-32'!B34="","",'Kohad_3-32'!B34)</f>
        <v>Toomas Talumets</v>
      </c>
      <c r="C160" s="5" t="str">
        <f>IF('Kohad_3-32'!B36="","",'Kohad_3-32'!B36)</f>
        <v>Raigo Rommot</v>
      </c>
      <c r="D160" s="3">
        <v>6</v>
      </c>
      <c r="E160" s="3" t="s">
        <v>221</v>
      </c>
      <c r="F160" s="39" t="s">
        <v>99</v>
      </c>
      <c r="K160" s="3">
        <f t="shared" si="0"/>
      </c>
    </row>
    <row r="161" spans="1:11" ht="12.75">
      <c r="A161" s="3">
        <v>260</v>
      </c>
      <c r="B161" s="5" t="str">
        <f>IF('Kohad_3-32'!B38="","",'Kohad_3-32'!B38)</f>
        <v>Andres Puusep</v>
      </c>
      <c r="C161" s="5" t="str">
        <f>IF('Kohad_3-32'!B40="","",'Kohad_3-32'!B40)</f>
        <v>Alex Rahuoja</v>
      </c>
      <c r="D161" s="3">
        <v>10</v>
      </c>
      <c r="E161" s="3" t="s">
        <v>236</v>
      </c>
      <c r="F161" s="39" t="s">
        <v>99</v>
      </c>
      <c r="K161" s="3">
        <f t="shared" si="0"/>
      </c>
    </row>
    <row r="162" spans="1:11" ht="12.75">
      <c r="A162" s="3">
        <v>261</v>
      </c>
      <c r="B162" s="5" t="str">
        <f>IF('Plussring(A)'!N20="","",'Plussring(A)'!N20)</f>
        <v>Antti Luigemaa</v>
      </c>
      <c r="C162" s="5" t="str">
        <f>IF('Plussring(A)'!N52="","",'Plussring(A)'!N52)</f>
        <v>Pille Veesaar</v>
      </c>
      <c r="D162" s="3">
        <v>5</v>
      </c>
      <c r="E162" s="3" t="s">
        <v>177</v>
      </c>
      <c r="F162" s="39" t="s">
        <v>100</v>
      </c>
      <c r="G162" s="3" t="s">
        <v>113</v>
      </c>
      <c r="K162" s="3">
        <f t="shared" si="0"/>
      </c>
    </row>
    <row r="163" spans="1:11" ht="12.75">
      <c r="A163" s="3">
        <v>262</v>
      </c>
      <c r="B163" s="5" t="str">
        <f>IF('Plussring(B)'!N18="","",'Plussring(B)'!N18)</f>
        <v>Urmas King</v>
      </c>
      <c r="C163" s="5" t="str">
        <f>IF('Plussring(B)'!N50="","",'Plussring(B)'!N50)</f>
        <v>Frank tomas Türi</v>
      </c>
      <c r="D163" s="3">
        <v>7</v>
      </c>
      <c r="E163" s="3" t="s">
        <v>180</v>
      </c>
      <c r="F163" s="39" t="s">
        <v>100</v>
      </c>
      <c r="G163" s="3" t="s">
        <v>114</v>
      </c>
      <c r="K163" s="3">
        <f t="shared" si="0"/>
      </c>
    </row>
    <row r="164" spans="1:11" ht="12.75">
      <c r="A164" s="3">
        <v>263</v>
      </c>
      <c r="B164" s="5" t="str">
        <f>IF('Kohad_49-64'!N67="","",'Kohad_49-64'!N67)</f>
        <v>Bye Bye</v>
      </c>
      <c r="C164" s="5" t="str">
        <f>IF('Kohad_49-64'!N69="","",'Kohad_49-64'!N69)</f>
        <v>Bye Bye</v>
      </c>
      <c r="E164" s="3" t="s">
        <v>316</v>
      </c>
      <c r="F164" s="39" t="s">
        <v>102</v>
      </c>
      <c r="G164" s="3" t="s">
        <v>115</v>
      </c>
      <c r="K164" s="3">
        <f t="shared" si="0"/>
      </c>
    </row>
    <row r="165" spans="1:11" ht="12.75">
      <c r="A165" s="3">
        <v>264</v>
      </c>
      <c r="B165" s="5" t="str">
        <f>IF('Kohad_49-64'!E60="","",'Kohad_49-64'!E60)</f>
        <v>Bye Bye</v>
      </c>
      <c r="C165" s="5" t="str">
        <f>IF('Kohad_49-64'!E64="","",'Kohad_49-64'!E64)</f>
        <v>Bye Bye</v>
      </c>
      <c r="E165" s="3" t="s">
        <v>316</v>
      </c>
      <c r="F165" s="39" t="s">
        <v>102</v>
      </c>
      <c r="G165" s="3" t="s">
        <v>116</v>
      </c>
      <c r="K165" s="3">
        <f t="shared" si="0"/>
      </c>
    </row>
    <row r="166" spans="1:11" ht="12.75">
      <c r="A166" s="3">
        <v>265</v>
      </c>
      <c r="B166" s="5" t="str">
        <f>IF('Kohad_49-64'!N57="","",'Kohad_49-64'!N57)</f>
        <v>Bye Bye</v>
      </c>
      <c r="C166" s="5" t="str">
        <f>IF('Kohad_49-64'!N59="","",'Kohad_49-64'!N59)</f>
        <v>Bye Bye</v>
      </c>
      <c r="E166" s="3" t="s">
        <v>316</v>
      </c>
      <c r="F166" s="39" t="s">
        <v>102</v>
      </c>
      <c r="G166" s="3" t="s">
        <v>117</v>
      </c>
      <c r="K166" s="3">
        <f t="shared" si="0"/>
      </c>
    </row>
    <row r="167" spans="1:11" ht="12.75">
      <c r="A167" s="3">
        <v>266</v>
      </c>
      <c r="B167" s="5" t="str">
        <f>IF('Kohad_49-64'!H45="","",'Kohad_49-64'!H45)</f>
        <v>Bye Bye</v>
      </c>
      <c r="C167" s="5" t="str">
        <f>IF('Kohad_49-64'!H53="","",'Kohad_49-64'!H53)</f>
        <v>Bye Bye</v>
      </c>
      <c r="E167" s="3" t="s">
        <v>316</v>
      </c>
      <c r="F167" s="39" t="s">
        <v>102</v>
      </c>
      <c r="G167" s="3" t="s">
        <v>118</v>
      </c>
      <c r="K167" s="3">
        <f t="shared" si="0"/>
      </c>
    </row>
    <row r="168" spans="1:11" ht="12.75">
      <c r="A168" s="3">
        <v>267</v>
      </c>
      <c r="B168" s="5" t="str">
        <f>IF('Kohad_49-64'!N41="","",'Kohad_49-64'!N41)</f>
        <v>Bye Bye</v>
      </c>
      <c r="C168" s="5" t="str">
        <f>IF('Kohad_49-64'!N43="","",'Kohad_49-64'!N43)</f>
        <v>Bye Bye</v>
      </c>
      <c r="E168" s="3" t="s">
        <v>316</v>
      </c>
      <c r="F168" s="39" t="s">
        <v>102</v>
      </c>
      <c r="G168" s="3" t="s">
        <v>119</v>
      </c>
      <c r="K168" s="3">
        <f t="shared" si="0"/>
      </c>
    </row>
    <row r="169" spans="1:11" ht="12.75">
      <c r="A169" s="3">
        <v>268</v>
      </c>
      <c r="B169" s="5" t="str">
        <f>IF('Kohad_49-64'!E35="","",'Kohad_49-64'!E35)</f>
        <v>Bye Bye</v>
      </c>
      <c r="C169" s="5" t="str">
        <f>IF('Kohad_49-64'!E39="","",'Kohad_49-64'!E39)</f>
        <v>Bye Bye</v>
      </c>
      <c r="E169" s="3" t="s">
        <v>316</v>
      </c>
      <c r="F169" s="39" t="s">
        <v>102</v>
      </c>
      <c r="G169" s="3" t="s">
        <v>120</v>
      </c>
      <c r="K169" s="3">
        <f t="shared" si="0"/>
      </c>
    </row>
    <row r="170" spans="1:11" ht="12.75">
      <c r="A170" s="3">
        <v>269</v>
      </c>
      <c r="B170" s="5" t="str">
        <f>IF('Kohad_49-64'!N29="","",'Kohad_49-64'!N29)</f>
        <v>Bye Bye</v>
      </c>
      <c r="C170" s="5" t="str">
        <f>IF('Kohad_49-64'!N31="","",'Kohad_49-64'!N31)</f>
        <v>Bye Bye</v>
      </c>
      <c r="E170" s="3" t="s">
        <v>316</v>
      </c>
      <c r="F170" s="39" t="s">
        <v>102</v>
      </c>
      <c r="G170" s="3" t="s">
        <v>121</v>
      </c>
      <c r="K170" s="3">
        <f t="shared" si="0"/>
      </c>
    </row>
    <row r="171" spans="1:11" ht="12.75">
      <c r="A171" s="3">
        <v>270</v>
      </c>
      <c r="B171" s="5" t="str">
        <f>IF('Kohad_49-64'!K9="","",'Kohad_49-64'!K9)</f>
        <v>Toivo Sepp</v>
      </c>
      <c r="C171" s="5" t="str">
        <f>IF('Kohad_49-64'!K25="","",'Kohad_49-64'!K25)</f>
        <v>Bye Bye</v>
      </c>
      <c r="E171" s="3" t="s">
        <v>314</v>
      </c>
      <c r="F171" s="39" t="s">
        <v>102</v>
      </c>
      <c r="G171" s="3" t="s">
        <v>122</v>
      </c>
      <c r="K171" s="3">
        <f t="shared" si="0"/>
      </c>
    </row>
    <row r="172" spans="1:11" ht="12.75">
      <c r="A172" s="3">
        <v>271</v>
      </c>
      <c r="B172" s="5" t="str">
        <f>IF(Miinusring!Q2="","",Miinusring!Q2)</f>
        <v>Urmas Sinisalu</v>
      </c>
      <c r="C172" s="5" t="str">
        <f>IF(Miinusring!Q12="","",Miinusring!Q12)</f>
        <v>Allan Salla</v>
      </c>
      <c r="D172" s="3">
        <v>5</v>
      </c>
      <c r="E172" s="3" t="s">
        <v>186</v>
      </c>
      <c r="F172" s="39" t="s">
        <v>100</v>
      </c>
      <c r="K172" s="3">
        <f t="shared" si="0"/>
      </c>
    </row>
    <row r="173" spans="1:11" ht="12.75">
      <c r="A173" s="3">
        <v>272</v>
      </c>
      <c r="B173" s="5" t="str">
        <f>IF(Miinusring!Q18="","",Miinusring!Q18)</f>
        <v>Tristan Pugi</v>
      </c>
      <c r="C173" s="5" t="str">
        <f>IF(Miinusring!Q28="","",Miinusring!Q28)</f>
        <v>Riho Strazev</v>
      </c>
      <c r="D173" s="3">
        <v>3</v>
      </c>
      <c r="E173" s="3" t="s">
        <v>192</v>
      </c>
      <c r="F173" s="39" t="s">
        <v>100</v>
      </c>
      <c r="K173" s="3">
        <f t="shared" si="0"/>
      </c>
    </row>
    <row r="174" spans="1:11" ht="12.75">
      <c r="A174" s="3">
        <v>273</v>
      </c>
      <c r="B174" s="5" t="str">
        <f>IF(Miinusring!Q34="","",Miinusring!Q34)</f>
        <v>Veiko Ristissaar</v>
      </c>
      <c r="C174" s="5" t="str">
        <f>IF(Miinusring!Q44="","",Miinusring!Q44)</f>
        <v>Heino Kruusement</v>
      </c>
      <c r="D174" s="3">
        <v>3</v>
      </c>
      <c r="E174" s="3" t="s">
        <v>203</v>
      </c>
      <c r="F174" s="39" t="s">
        <v>99</v>
      </c>
      <c r="K174" s="3">
        <f t="shared" si="0"/>
      </c>
    </row>
    <row r="175" spans="1:11" ht="12.75">
      <c r="A175" s="3">
        <v>274</v>
      </c>
      <c r="B175" s="5" t="str">
        <f>IF(Miinusring!Q50="","",Miinusring!Q50)</f>
        <v>Kai Thornbech</v>
      </c>
      <c r="C175" s="5" t="str">
        <f>IF(Miinusring!Q60="","",Miinusring!Q60)</f>
        <v>Katrin-riina Hanson</v>
      </c>
      <c r="D175" s="3">
        <v>1</v>
      </c>
      <c r="E175" s="3" t="s">
        <v>206</v>
      </c>
      <c r="F175" s="39" t="s">
        <v>100</v>
      </c>
      <c r="K175" s="3">
        <f t="shared" si="0"/>
      </c>
    </row>
    <row r="176" spans="1:11" ht="12.75">
      <c r="A176" s="3">
        <v>275</v>
      </c>
      <c r="B176" s="5" t="str">
        <f>IF('Kohad_33-48'!B61="","",'Kohad_33-48'!B61)</f>
        <v>Urmas Vender</v>
      </c>
      <c r="C176" s="5" t="str">
        <f>IF('Kohad_33-48'!B63="","",'Kohad_33-48'!B63)</f>
        <v>Larissa Lill</v>
      </c>
      <c r="D176" s="3">
        <v>2</v>
      </c>
      <c r="E176" s="3" t="s">
        <v>291</v>
      </c>
      <c r="F176" s="39" t="s">
        <v>99</v>
      </c>
      <c r="K176" s="3">
        <f t="shared" si="0"/>
      </c>
    </row>
    <row r="177" spans="1:11" ht="12.75">
      <c r="A177" s="3">
        <v>276</v>
      </c>
      <c r="B177" s="40" t="str">
        <f>IF('Kohad_33-48'!B65="","",'Kohad_33-48'!B65)</f>
        <v>Taivo Koitla</v>
      </c>
      <c r="C177" s="5" t="str">
        <f>IF('Kohad_33-48'!B67="","",'Kohad_33-48'!B67)</f>
        <v>Jako Lill</v>
      </c>
      <c r="D177" s="3">
        <v>9</v>
      </c>
      <c r="E177" s="3" t="s">
        <v>306</v>
      </c>
      <c r="F177" s="39" t="s">
        <v>99</v>
      </c>
      <c r="K177" s="3">
        <f t="shared" si="0"/>
      </c>
    </row>
    <row r="178" spans="1:11" ht="12.75">
      <c r="A178" s="3">
        <v>277</v>
      </c>
      <c r="B178" s="5" t="str">
        <f>IF('Kohad_33-48'!E45="","",'Kohad_33-48'!E45)</f>
        <v>Aili Kuldkepp</v>
      </c>
      <c r="C178" s="5" t="str">
        <f>IF('Kohad_33-48'!E49="","",'Kohad_33-48'!E49)</f>
        <v>Jaanika Torokvei</v>
      </c>
      <c r="D178" s="3">
        <v>4</v>
      </c>
      <c r="E178" s="3" t="s">
        <v>300</v>
      </c>
      <c r="F178" s="39" t="s">
        <v>101</v>
      </c>
      <c r="K178" s="3">
        <f t="shared" si="0"/>
      </c>
    </row>
    <row r="179" spans="1:11" ht="12.75">
      <c r="A179" s="3">
        <v>278</v>
      </c>
      <c r="B179" s="5" t="str">
        <f>IF('Kohad_33-48'!E53="","",'Kohad_33-48'!E53)</f>
        <v>Anneli Mälksoo</v>
      </c>
      <c r="C179" s="5" t="str">
        <f>IF('Kohad_33-48'!E57="","",'Kohad_33-48'!E57)</f>
        <v>Neverly Lukas</v>
      </c>
      <c r="D179" s="3">
        <v>13</v>
      </c>
      <c r="E179" s="3" t="s">
        <v>297</v>
      </c>
      <c r="F179" s="39" t="s">
        <v>101</v>
      </c>
      <c r="K179" s="3">
        <f t="shared" si="0"/>
      </c>
    </row>
    <row r="180" spans="1:11" ht="12.75">
      <c r="A180" s="3">
        <v>279</v>
      </c>
      <c r="B180" s="5" t="str">
        <f>IF('Kohad_33-48'!B36="","",'Kohad_33-48'!B36)</f>
        <v>Anatoli Zapunov</v>
      </c>
      <c r="C180" s="5" t="str">
        <f>IF('Kohad_33-48'!B38="","",'Kohad_33-48'!B38)</f>
        <v>Raivo Roots</v>
      </c>
      <c r="D180" s="3">
        <v>12</v>
      </c>
      <c r="E180" s="3" t="s">
        <v>278</v>
      </c>
      <c r="F180" s="39" t="s">
        <v>100</v>
      </c>
      <c r="K180" s="3">
        <f t="shared" si="0"/>
      </c>
    </row>
    <row r="181" spans="1:11" ht="12.75">
      <c r="A181" s="3">
        <v>280</v>
      </c>
      <c r="B181" s="5" t="str">
        <f>IF('Kohad_33-48'!B40="","",'Kohad_33-48'!B40)</f>
        <v>Heiki Hansar</v>
      </c>
      <c r="C181" s="5" t="str">
        <f>IF('Kohad_33-48'!B42="","",'Kohad_33-48'!B42)</f>
        <v>Vahur Männa</v>
      </c>
      <c r="D181" s="3">
        <v>12</v>
      </c>
      <c r="E181" s="3" t="s">
        <v>283</v>
      </c>
      <c r="F181" s="39" t="s">
        <v>101</v>
      </c>
      <c r="K181" s="3">
        <f t="shared" si="0"/>
      </c>
    </row>
    <row r="182" spans="1:11" ht="12.75">
      <c r="A182" s="3">
        <v>281</v>
      </c>
      <c r="B182" s="5" t="str">
        <f>IF('Kohad_33-48'!H7="","",'Kohad_33-48'!H7)</f>
        <v>Allar Oviir</v>
      </c>
      <c r="C182" s="5" t="str">
        <f>IF('Kohad_33-48'!H15="","",'Kohad_33-48'!H15)</f>
        <v>Ivar Kiik</v>
      </c>
      <c r="D182" s="3">
        <v>4</v>
      </c>
      <c r="E182" s="3" t="s">
        <v>311</v>
      </c>
      <c r="F182" s="39" t="s">
        <v>100</v>
      </c>
      <c r="K182" s="3">
        <f t="shared" si="0"/>
      </c>
    </row>
    <row r="183" spans="1:11" ht="12.75">
      <c r="A183" s="3">
        <v>282</v>
      </c>
      <c r="B183" s="5" t="str">
        <f>IF('Kohad_33-48'!H23="","",'Kohad_33-48'!H23)</f>
        <v>Arvi Merigan</v>
      </c>
      <c r="C183" s="5" t="str">
        <f>IF('Kohad_33-48'!H31="","",'Kohad_33-48'!H31)</f>
        <v>Mati Türk</v>
      </c>
      <c r="D183" s="3">
        <v>11</v>
      </c>
      <c r="E183" s="3" t="s">
        <v>261</v>
      </c>
      <c r="F183" s="39" t="s">
        <v>100</v>
      </c>
      <c r="K183" s="3">
        <f t="shared" si="0"/>
      </c>
    </row>
    <row r="184" spans="1:11" ht="12.75">
      <c r="A184" s="3">
        <v>283</v>
      </c>
      <c r="B184" s="5" t="str">
        <f>IF('Kohad_3-32'!B66="","",'Kohad_3-32'!B66)</f>
        <v>Kert Talumets</v>
      </c>
      <c r="C184" s="5" t="str">
        <f>IF('Kohad_3-32'!B68="","",'Kohad_3-32'!B68)</f>
        <v>Reet Kullerkupp</v>
      </c>
      <c r="D184" s="3">
        <v>10</v>
      </c>
      <c r="E184" s="3" t="s">
        <v>266</v>
      </c>
      <c r="F184" s="39" t="s">
        <v>100</v>
      </c>
      <c r="K184" s="3">
        <f t="shared" si="0"/>
      </c>
    </row>
    <row r="185" spans="1:11" ht="12.75">
      <c r="A185" s="3">
        <v>284</v>
      </c>
      <c r="B185" s="5" t="str">
        <f>IF('Kohad_3-32'!B70="","",'Kohad_3-32'!B70)</f>
        <v>Tõnu Hansar</v>
      </c>
      <c r="C185" s="5" t="str">
        <f>IF('Kohad_3-32'!B72="","",'Kohad_3-32'!B72)</f>
        <v>Marika Kotka</v>
      </c>
      <c r="D185" s="3">
        <v>2</v>
      </c>
      <c r="E185" s="3" t="s">
        <v>233</v>
      </c>
      <c r="F185" s="39" t="s">
        <v>100</v>
      </c>
      <c r="K185" s="3">
        <f t="shared" si="0"/>
      </c>
    </row>
    <row r="186" spans="1:11" ht="12.75">
      <c r="A186" s="3">
        <v>285</v>
      </c>
      <c r="B186" s="5" t="str">
        <f>IF('Kohad_3-32'!E51="","",'Kohad_3-32'!E51)</f>
        <v>Kalju Nasir</v>
      </c>
      <c r="C186" s="5" t="str">
        <f>IF('Kohad_3-32'!E55="","",'Kohad_3-32'!E55)</f>
        <v>Taimo Jullinen</v>
      </c>
      <c r="D186" s="3">
        <v>12</v>
      </c>
      <c r="E186" s="3" t="s">
        <v>241</v>
      </c>
      <c r="F186" s="39" t="s">
        <v>100</v>
      </c>
      <c r="K186" s="3">
        <f t="shared" si="0"/>
      </c>
    </row>
    <row r="187" spans="1:11" ht="12.75">
      <c r="A187" s="3">
        <v>286</v>
      </c>
      <c r="B187" s="5" t="str">
        <f>IF('Kohad_3-32'!E59="","",'Kohad_3-32'!E59)</f>
        <v>Reti Juus</v>
      </c>
      <c r="C187" s="5" t="str">
        <f>IF('Kohad_3-32'!E63="","",'Kohad_3-32'!E63)</f>
        <v>Kristi Ernits</v>
      </c>
      <c r="D187" s="3">
        <v>10</v>
      </c>
      <c r="E187" s="3" t="s">
        <v>247</v>
      </c>
      <c r="F187" s="39" t="s">
        <v>99</v>
      </c>
      <c r="K187" s="3">
        <f t="shared" si="0"/>
      </c>
    </row>
    <row r="188" spans="1:11" ht="12.75">
      <c r="A188" s="3">
        <v>287</v>
      </c>
      <c r="B188" s="5" t="str">
        <f>IF('Kohad_3-32'!B2="","",'Kohad_3-32'!B2)</f>
        <v>Allan Salla</v>
      </c>
      <c r="C188" s="5" t="str">
        <f>IF('Kohad_3-32'!B4="","",'Kohad_3-32'!B4)</f>
        <v>Tristan Pugi</v>
      </c>
      <c r="D188" s="3">
        <v>5</v>
      </c>
      <c r="E188" s="3" t="s">
        <v>186</v>
      </c>
      <c r="F188" s="39" t="s">
        <v>99</v>
      </c>
      <c r="K188" s="3">
        <f t="shared" si="0"/>
      </c>
    </row>
    <row r="189" spans="1:11" ht="12.75">
      <c r="A189" s="3">
        <v>288</v>
      </c>
      <c r="B189" s="5" t="str">
        <f>IF('Kohad_3-32'!B6="","",'Kohad_3-32'!B6)</f>
        <v>Heino Kruusement</v>
      </c>
      <c r="C189" s="5" t="str">
        <f>IF('Kohad_3-32'!B8="","",'Kohad_3-32'!B8)</f>
        <v>Katrin-riina Hanson</v>
      </c>
      <c r="D189" s="3">
        <v>6</v>
      </c>
      <c r="E189" s="3" t="s">
        <v>203</v>
      </c>
      <c r="F189" s="39" t="s">
        <v>100</v>
      </c>
      <c r="K189" s="3">
        <f t="shared" si="0"/>
      </c>
    </row>
    <row r="190" spans="1:11" ht="12.75">
      <c r="A190" s="3">
        <v>289</v>
      </c>
      <c r="B190" s="5" t="str">
        <f>IF('Kohad_3-32'!B42="","",'Kohad_3-32'!B42)</f>
        <v>Marko Perendi</v>
      </c>
      <c r="C190" s="5" t="str">
        <f>IF('Kohad_3-32'!B44="","",'Kohad_3-32'!B44)</f>
        <v>Vladimir Šastin</v>
      </c>
      <c r="D190" s="3">
        <v>7</v>
      </c>
      <c r="E190" s="3" t="s">
        <v>224</v>
      </c>
      <c r="F190" s="39" t="s">
        <v>99</v>
      </c>
      <c r="K190" s="3">
        <f t="shared" si="0"/>
      </c>
    </row>
    <row r="191" spans="1:11" ht="12.75">
      <c r="A191" s="3">
        <v>290</v>
      </c>
      <c r="B191" s="5" t="str">
        <f>IF('Kohad_3-32'!B46="","",'Kohad_3-32'!B46)</f>
        <v>Raigo Rommot</v>
      </c>
      <c r="C191" s="5" t="str">
        <f>IF('Kohad_3-32'!B48="","",'Kohad_3-32'!B48)</f>
        <v>Alex Rahuoja</v>
      </c>
      <c r="D191" s="3">
        <v>8</v>
      </c>
      <c r="E191" s="3" t="s">
        <v>258</v>
      </c>
      <c r="F191" s="39" t="s">
        <v>99</v>
      </c>
      <c r="K191" s="3">
        <f t="shared" si="0"/>
      </c>
    </row>
    <row r="192" spans="1:11" ht="12.75">
      <c r="A192" s="3">
        <v>291</v>
      </c>
      <c r="B192" s="5" t="str">
        <f>IF('Kohad_3-32'!E27="","",'Kohad_3-32'!E27)</f>
        <v>Almar Rahuoja</v>
      </c>
      <c r="C192" s="5" t="str">
        <f>IF('Kohad_3-32'!E31="","",'Kohad_3-32'!E31)</f>
        <v>Vladyslav Rybachok</v>
      </c>
      <c r="D192" s="3">
        <v>6</v>
      </c>
      <c r="E192" s="3" t="s">
        <v>200</v>
      </c>
      <c r="F192" s="39" t="s">
        <v>100</v>
      </c>
      <c r="K192" s="3">
        <f t="shared" si="0"/>
      </c>
    </row>
    <row r="193" spans="1:11" ht="12.75">
      <c r="A193" s="3">
        <v>292</v>
      </c>
      <c r="B193" s="5" t="str">
        <f>IF('Kohad_3-32'!E35="","",'Kohad_3-32'!E35)</f>
        <v>Toomas Talumets</v>
      </c>
      <c r="C193" s="5" t="str">
        <f>IF('Kohad_3-32'!E39="","",'Kohad_3-32'!E39)</f>
        <v>Andres Puusep</v>
      </c>
      <c r="D193" s="3">
        <v>9</v>
      </c>
      <c r="E193" s="3" t="s">
        <v>236</v>
      </c>
      <c r="F193" s="39" t="s">
        <v>99</v>
      </c>
      <c r="K193" s="3">
        <f t="shared" si="0"/>
      </c>
    </row>
    <row r="194" spans="1:11" ht="12.75">
      <c r="A194" s="3">
        <v>293</v>
      </c>
      <c r="B194" s="5" t="str">
        <f>IF('Kohad_3-32'!B18="","",'Kohad_3-32'!B18)</f>
        <v>Imre Korsen</v>
      </c>
      <c r="C194" s="5" t="str">
        <f>IF('Kohad_3-32'!B20="","",'Kohad_3-32'!B20)</f>
        <v>Amanda Hallik</v>
      </c>
      <c r="D194" s="3">
        <v>4</v>
      </c>
      <c r="E194" s="3" t="s">
        <v>218</v>
      </c>
      <c r="F194" s="39" t="s">
        <v>99</v>
      </c>
      <c r="K194" s="3">
        <f t="shared" si="0"/>
      </c>
    </row>
    <row r="195" spans="1:11" ht="12.75">
      <c r="A195" s="3">
        <v>294</v>
      </c>
      <c r="B195" s="5" t="str">
        <f>IF('Kohad_3-32'!B22="","",'Kohad_3-32'!B22)</f>
        <v>Kalju Kalda</v>
      </c>
      <c r="C195" s="5" t="str">
        <f>IF('Kohad_3-32'!B24="","",'Kohad_3-32'!B24)</f>
        <v>Andrus Mäletjärv</v>
      </c>
      <c r="D195" s="3">
        <v>8</v>
      </c>
      <c r="E195" s="3" t="s">
        <v>227</v>
      </c>
      <c r="F195" s="39" t="s">
        <v>100</v>
      </c>
      <c r="K195" s="3">
        <f t="shared" si="0"/>
      </c>
    </row>
    <row r="196" spans="1:11" ht="12.75">
      <c r="A196" s="3">
        <v>295</v>
      </c>
      <c r="B196" s="5" t="str">
        <f>IF('Kohad_3-32'!B10="","",'Kohad_3-32'!B10)</f>
        <v>Urmas Sinisalu</v>
      </c>
      <c r="C196" s="5" t="str">
        <f>IF('Kohad_3-32'!B12="","",'Kohad_3-32'!B12)</f>
        <v>Riho Strazev</v>
      </c>
      <c r="D196" s="3">
        <v>4</v>
      </c>
      <c r="E196" s="3" t="s">
        <v>194</v>
      </c>
      <c r="F196" s="39" t="s">
        <v>99</v>
      </c>
      <c r="K196" s="3">
        <f t="shared" si="0"/>
      </c>
    </row>
    <row r="197" spans="1:11" ht="12.75">
      <c r="A197" s="3">
        <v>296</v>
      </c>
      <c r="B197" s="5" t="str">
        <f>IF('Kohad_3-32'!B14="","",'Kohad_3-32'!B14)</f>
        <v>Veiko Ristissaar</v>
      </c>
      <c r="C197" s="5" t="str">
        <f>IF('Kohad_3-32'!B16="","",'Kohad_3-32'!B16)</f>
        <v>Kai Thornbech</v>
      </c>
      <c r="D197" s="3">
        <v>3</v>
      </c>
      <c r="E197" s="3" t="s">
        <v>212</v>
      </c>
      <c r="F197" s="39" t="s">
        <v>100</v>
      </c>
      <c r="K197" s="3">
        <f t="shared" si="0"/>
      </c>
    </row>
    <row r="198" spans="1:11" ht="12.75">
      <c r="A198" s="3">
        <v>297</v>
      </c>
      <c r="B198" s="5" t="str">
        <f>IF('Plussring(A)'!N63="","",'Plussring(A)'!N63)</f>
        <v>Antti Luigemaa</v>
      </c>
      <c r="C198" s="5" t="str">
        <f>IF('Plussring(A)'!N65="","",'Plussring(A)'!N65)</f>
        <v>Frank tomas Türi</v>
      </c>
      <c r="D198" s="3">
        <v>7</v>
      </c>
      <c r="E198" s="3" t="s">
        <v>180</v>
      </c>
      <c r="F198" s="39" t="s">
        <v>101</v>
      </c>
      <c r="G198" s="3" t="s">
        <v>123</v>
      </c>
      <c r="K198" s="3">
        <f t="shared" si="0"/>
      </c>
    </row>
    <row r="199" spans="1:11" ht="12.75">
      <c r="A199" s="3">
        <v>298</v>
      </c>
      <c r="B199" s="5" t="str">
        <f>IF('Kohad_33-48'!N68="","",'Kohad_33-48'!N68)</f>
        <v>Larissa Lill</v>
      </c>
      <c r="C199" s="5" t="str">
        <f>IF('Kohad_33-48'!N70="","",'Kohad_33-48'!N70)</f>
        <v>Jako Lill</v>
      </c>
      <c r="D199" s="3">
        <v>13</v>
      </c>
      <c r="E199" s="3" t="s">
        <v>303</v>
      </c>
      <c r="F199" s="39" t="s">
        <v>101</v>
      </c>
      <c r="G199" s="3" t="s">
        <v>124</v>
      </c>
      <c r="K199" s="3">
        <f t="shared" si="0"/>
      </c>
    </row>
    <row r="200" spans="1:11" ht="12.75">
      <c r="A200" s="3">
        <v>299</v>
      </c>
      <c r="B200" s="5" t="str">
        <f>IF('Kohad_33-48'!E62="","",'Kohad_33-48'!E62)</f>
        <v>Urmas Vender</v>
      </c>
      <c r="C200" s="5" t="str">
        <f>IF('Kohad_33-48'!E66="","",'Kohad_33-48'!E66)</f>
        <v>Taivo Koitla</v>
      </c>
      <c r="D200" s="3">
        <v>10</v>
      </c>
      <c r="E200" s="3" t="s">
        <v>291</v>
      </c>
      <c r="F200" s="39" t="s">
        <v>99</v>
      </c>
      <c r="G200" s="3" t="s">
        <v>125</v>
      </c>
      <c r="K200" s="3">
        <f t="shared" si="0"/>
      </c>
    </row>
    <row r="201" spans="1:11" ht="12.75">
      <c r="A201" s="3">
        <v>300</v>
      </c>
      <c r="B201" s="5" t="str">
        <f>IF('Kohad_33-48'!N59="","",'Kohad_33-48'!N59)</f>
        <v>Aili Kuldkepp</v>
      </c>
      <c r="C201" s="5" t="str">
        <f>IF('Kohad_33-48'!N61="","",'Kohad_33-48'!N61)</f>
        <v>Neverly Lukas</v>
      </c>
      <c r="D201" s="3">
        <v>1</v>
      </c>
      <c r="E201" s="3" t="s">
        <v>294</v>
      </c>
      <c r="F201" s="39" t="s">
        <v>100</v>
      </c>
      <c r="G201" s="3" t="s">
        <v>126</v>
      </c>
      <c r="K201" s="3">
        <f t="shared" si="0"/>
      </c>
    </row>
    <row r="202" spans="1:11" ht="12.75">
      <c r="A202" s="3">
        <v>301</v>
      </c>
      <c r="B202" s="5" t="str">
        <f>IF('Kohad_33-48'!H47="","",'Kohad_33-48'!H47)</f>
        <v>Jaanika Torokvei</v>
      </c>
      <c r="C202" s="5" t="str">
        <f>IF('Kohad_33-48'!H55="","",'Kohad_33-48'!H55)</f>
        <v>Anneli Mälksoo</v>
      </c>
      <c r="D202" s="3">
        <v>11</v>
      </c>
      <c r="E202" s="3" t="s">
        <v>300</v>
      </c>
      <c r="F202" s="39" t="s">
        <v>99</v>
      </c>
      <c r="G202" s="3" t="s">
        <v>127</v>
      </c>
      <c r="K202" s="3">
        <f t="shared" si="0"/>
      </c>
    </row>
    <row r="203" spans="1:11" ht="12.75">
      <c r="A203" s="3">
        <v>302</v>
      </c>
      <c r="B203" s="5" t="str">
        <f>IF('Kohad_3-32'!E3="","",'Kohad_3-32'!E3)</f>
        <v>Allan Salla</v>
      </c>
      <c r="C203" s="5" t="str">
        <f>IF('Kohad_3-32'!E5="","",'Kohad_3-32'!E5)</f>
        <v>Pille Veesaar</v>
      </c>
      <c r="D203" s="3">
        <v>7</v>
      </c>
      <c r="E203" s="3" t="s">
        <v>186</v>
      </c>
      <c r="F203" s="39" t="s">
        <v>99</v>
      </c>
      <c r="K203" s="3">
        <f t="shared" si="0"/>
      </c>
    </row>
    <row r="204" spans="1:11" ht="12.75">
      <c r="A204" s="3">
        <v>303</v>
      </c>
      <c r="B204" s="5" t="str">
        <f>IF('Kohad_3-32'!E7="","",'Kohad_3-32'!E7)</f>
        <v>Heino Kruusement</v>
      </c>
      <c r="C204" s="5" t="str">
        <f>IF('Kohad_3-32'!E9="","",'Kohad_3-32'!E9)</f>
        <v>Urmas King</v>
      </c>
      <c r="D204" s="3">
        <v>6</v>
      </c>
      <c r="E204" s="3" t="s">
        <v>183</v>
      </c>
      <c r="F204" s="39" t="s">
        <v>99</v>
      </c>
      <c r="K204" s="3">
        <f t="shared" si="0"/>
      </c>
    </row>
    <row r="205" spans="1:11" ht="12.75">
      <c r="A205" s="3">
        <v>304</v>
      </c>
      <c r="B205" s="5" t="str">
        <f>IF('Kohad_33-48'!N45="","",'Kohad_33-48'!N45)</f>
        <v>Anatoli Zapunov</v>
      </c>
      <c r="C205" s="40" t="str">
        <f>IF('Kohad_33-48'!N47="","",'Kohad_33-48'!N47)</f>
        <v>Vahur Männa</v>
      </c>
      <c r="D205" s="3">
        <v>9</v>
      </c>
      <c r="E205" s="3" t="s">
        <v>286</v>
      </c>
      <c r="F205" s="39" t="s">
        <v>101</v>
      </c>
      <c r="G205" s="3" t="s">
        <v>128</v>
      </c>
      <c r="K205" s="3">
        <f t="shared" si="0"/>
      </c>
    </row>
    <row r="206" spans="1:11" ht="12.75">
      <c r="A206" s="3">
        <v>305</v>
      </c>
      <c r="B206" s="5" t="str">
        <f>IF('Kohad_33-48'!E37="","",'Kohad_33-48'!E37)</f>
        <v>Raivo Roots</v>
      </c>
      <c r="C206" s="5" t="str">
        <f>IF('Kohad_33-48'!E41="","",'Kohad_33-48'!E41)</f>
        <v>Heiki Hansar</v>
      </c>
      <c r="D206" s="3">
        <v>10</v>
      </c>
      <c r="E206" s="3" t="s">
        <v>283</v>
      </c>
      <c r="F206" s="39" t="s">
        <v>99</v>
      </c>
      <c r="G206" s="3" t="s">
        <v>129</v>
      </c>
      <c r="K206" s="3">
        <f t="shared" si="0"/>
      </c>
    </row>
    <row r="207" spans="1:11" ht="12.75">
      <c r="A207" s="3">
        <v>306</v>
      </c>
      <c r="B207" s="5" t="str">
        <f>IF('Kohad_33-48'!N31="","",'Kohad_33-48'!N31)</f>
        <v>Ivar Kiik</v>
      </c>
      <c r="C207" s="5" t="str">
        <f>IF('Kohad_33-48'!N33="","",'Kohad_33-48'!N33)</f>
        <v>Mati Türk</v>
      </c>
      <c r="D207" s="3">
        <v>13</v>
      </c>
      <c r="E207" s="3" t="s">
        <v>272</v>
      </c>
      <c r="F207" s="39" t="s">
        <v>99</v>
      </c>
      <c r="G207" s="3" t="s">
        <v>130</v>
      </c>
      <c r="K207" s="3">
        <f t="shared" si="0"/>
      </c>
    </row>
    <row r="208" spans="1:11" ht="12.75">
      <c r="A208" s="3">
        <v>307</v>
      </c>
      <c r="B208" s="5" t="str">
        <f>IF('Kohad_33-48'!K11="","",'Kohad_33-48'!K11)</f>
        <v>Allar Oviir</v>
      </c>
      <c r="C208" s="5" t="str">
        <f>IF('Kohad_33-48'!K27="","",'Kohad_33-48'!K27)</f>
        <v>Arvi Merigan</v>
      </c>
      <c r="D208" s="3">
        <v>12</v>
      </c>
      <c r="E208" s="3" t="s">
        <v>261</v>
      </c>
      <c r="F208" s="39" t="s">
        <v>100</v>
      </c>
      <c r="G208" s="3" t="s">
        <v>131</v>
      </c>
      <c r="K208" s="3">
        <f t="shared" si="0"/>
      </c>
    </row>
    <row r="209" spans="1:11" ht="12.75">
      <c r="A209" s="3">
        <v>308</v>
      </c>
      <c r="B209" s="5" t="str">
        <f>IF('Kohad_3-32'!N73="","",'Kohad_3-32'!N73)</f>
        <v>Reet Kullerkupp</v>
      </c>
      <c r="C209" s="5" t="str">
        <f>IF('Kohad_3-32'!N75="","",'Kohad_3-32'!N75)</f>
        <v>Tõnu Hansar</v>
      </c>
      <c r="D209" s="3">
        <v>2</v>
      </c>
      <c r="E209" s="3" t="s">
        <v>264</v>
      </c>
      <c r="F209" s="39" t="s">
        <v>99</v>
      </c>
      <c r="G209" s="3" t="s">
        <v>132</v>
      </c>
      <c r="K209" s="3">
        <f t="shared" si="0"/>
      </c>
    </row>
    <row r="210" spans="1:11" ht="12.75">
      <c r="A210" s="3">
        <v>309</v>
      </c>
      <c r="B210" s="5" t="str">
        <f>IF('Kohad_3-32'!E67="","",'Kohad_3-32'!E67)</f>
        <v>Kert Talumets</v>
      </c>
      <c r="C210" s="5" t="str">
        <f>IF('Kohad_3-32'!E71="","",'Kohad_3-32'!E71)</f>
        <v>Marika Kotka</v>
      </c>
      <c r="D210" s="3">
        <v>2</v>
      </c>
      <c r="E210" s="3" t="s">
        <v>233</v>
      </c>
      <c r="F210" s="39" t="s">
        <v>99</v>
      </c>
      <c r="G210" s="3" t="s">
        <v>133</v>
      </c>
      <c r="K210" s="3">
        <f t="shared" si="0"/>
      </c>
    </row>
    <row r="211" spans="1:11" ht="12.75">
      <c r="A211" s="3">
        <v>310</v>
      </c>
      <c r="B211" s="5" t="str">
        <f>IF('Kohad_3-32'!N65="","",'Kohad_3-32'!N65)</f>
        <v>Kalju Nasir</v>
      </c>
      <c r="C211" s="5" t="str">
        <f>IF('Kohad_3-32'!N67="","",'Kohad_3-32'!N67)</f>
        <v>Kristi Ernits</v>
      </c>
      <c r="D211" s="3">
        <v>6</v>
      </c>
      <c r="E211" s="3" t="s">
        <v>238</v>
      </c>
      <c r="F211" s="39" t="s">
        <v>99</v>
      </c>
      <c r="G211" s="3" t="s">
        <v>134</v>
      </c>
      <c r="K211" s="3">
        <f t="shared" si="0"/>
      </c>
    </row>
    <row r="212" spans="1:11" ht="12.75">
      <c r="A212" s="3">
        <v>311</v>
      </c>
      <c r="B212" s="5" t="str">
        <f>IF('Kohad_3-32'!H53="","",'Kohad_3-32'!H53)</f>
        <v>Taimo Jullinen</v>
      </c>
      <c r="C212" s="5" t="str">
        <f>IF('Kohad_3-32'!H61="","",'Kohad_3-32'!H61)</f>
        <v>Reti Juus</v>
      </c>
      <c r="D212" s="3">
        <v>1</v>
      </c>
      <c r="E212" s="3" t="s">
        <v>241</v>
      </c>
      <c r="F212" s="39" t="s">
        <v>100</v>
      </c>
      <c r="G212" s="3" t="s">
        <v>135</v>
      </c>
      <c r="K212" s="3">
        <f t="shared" si="0"/>
      </c>
    </row>
    <row r="213" spans="1:11" ht="12.75">
      <c r="A213" s="3">
        <v>312</v>
      </c>
      <c r="B213" s="5" t="str">
        <f>IF('Kohad_3-32'!N50="","",'Kohad_3-32'!N50)</f>
        <v>Marko Perendi</v>
      </c>
      <c r="C213" s="5" t="str">
        <f>IF('Kohad_3-32'!N52="","",'Kohad_3-32'!N52)</f>
        <v>Raigo Rommot</v>
      </c>
      <c r="D213" s="3">
        <v>8</v>
      </c>
      <c r="E213" s="3" t="s">
        <v>244</v>
      </c>
      <c r="F213" s="39" t="s">
        <v>99</v>
      </c>
      <c r="G213" s="3" t="s">
        <v>136</v>
      </c>
      <c r="K213" s="3">
        <f t="shared" si="0"/>
      </c>
    </row>
    <row r="214" spans="1:11" ht="12.75">
      <c r="A214" s="3">
        <v>313</v>
      </c>
      <c r="B214" s="5" t="str">
        <f>IF('Kohad_3-32'!E43="","",'Kohad_3-32'!E43)</f>
        <v>Vladimir Šastin</v>
      </c>
      <c r="C214" s="5" t="str">
        <f>IF('Kohad_3-32'!E47="","",'Kohad_3-32'!E47)</f>
        <v>Alex Rahuoja</v>
      </c>
      <c r="D214" s="3">
        <v>10</v>
      </c>
      <c r="E214" s="3" t="s">
        <v>224</v>
      </c>
      <c r="F214" s="39" t="s">
        <v>100</v>
      </c>
      <c r="G214" s="3" t="s">
        <v>137</v>
      </c>
      <c r="K214" s="3">
        <f t="shared" si="0"/>
      </c>
    </row>
    <row r="215" spans="1:11" ht="12.75">
      <c r="A215" s="3">
        <v>314</v>
      </c>
      <c r="B215" s="5" t="str">
        <f>IF('Kohad_3-32'!N41="","",'Kohad_3-32'!N41)</f>
        <v>Almar Rahuoja</v>
      </c>
      <c r="C215" s="5" t="str">
        <f>IF('Kohad_3-32'!N43="","",'Kohad_3-32'!N43)</f>
        <v>Toomas Talumets</v>
      </c>
      <c r="D215" s="3">
        <v>11</v>
      </c>
      <c r="E215" s="3" t="s">
        <v>221</v>
      </c>
      <c r="F215" s="39" t="s">
        <v>99</v>
      </c>
      <c r="G215" s="3" t="s">
        <v>138</v>
      </c>
      <c r="K215" s="3">
        <f t="shared" si="0"/>
      </c>
    </row>
    <row r="216" spans="1:11" ht="12.75">
      <c r="A216" s="3">
        <v>315</v>
      </c>
      <c r="B216" s="5" t="str">
        <f>IF('Kohad_3-32'!H29="","",'Kohad_3-32'!H29)</f>
        <v>Vladyslav Rybachok</v>
      </c>
      <c r="C216" s="5" t="str">
        <f>IF('Kohad_3-32'!H37="","",'Kohad_3-32'!H37)</f>
        <v>Andres Puusep</v>
      </c>
      <c r="D216" s="3">
        <v>4</v>
      </c>
      <c r="E216" s="3" t="s">
        <v>200</v>
      </c>
      <c r="F216" s="39" t="s">
        <v>100</v>
      </c>
      <c r="G216" s="3" t="s">
        <v>139</v>
      </c>
      <c r="K216" s="3">
        <f t="shared" si="0"/>
      </c>
    </row>
    <row r="217" spans="1:11" ht="12.75">
      <c r="A217" s="3">
        <v>316</v>
      </c>
      <c r="B217" s="5" t="str">
        <f>IF('Kohad_3-32'!N26="","",'Kohad_3-32'!N26)</f>
        <v>Imre Korsen</v>
      </c>
      <c r="C217" s="5" t="str">
        <f>IF('Kohad_3-32'!N28="","",'Kohad_3-32'!N28)</f>
        <v>Andrus Mäletjärv</v>
      </c>
      <c r="D217" s="3">
        <v>5</v>
      </c>
      <c r="E217" s="3" t="s">
        <v>209</v>
      </c>
      <c r="F217" s="39" t="s">
        <v>101</v>
      </c>
      <c r="G217" s="3" t="s">
        <v>140</v>
      </c>
      <c r="K217" s="3">
        <f t="shared" si="0"/>
      </c>
    </row>
    <row r="218" spans="1:11" ht="12.75">
      <c r="A218" s="3">
        <v>317</v>
      </c>
      <c r="B218" s="5" t="str">
        <f>IF('Kohad_3-32'!E19="","",'Kohad_3-32'!E19)</f>
        <v>Amanda Hallik</v>
      </c>
      <c r="C218" s="5" t="str">
        <f>IF('Kohad_3-32'!E23="","",'Kohad_3-32'!E23)</f>
        <v>Kalju Kalda</v>
      </c>
      <c r="D218" s="3">
        <v>8</v>
      </c>
      <c r="E218" s="3" t="s">
        <v>227</v>
      </c>
      <c r="F218" s="39" t="s">
        <v>99</v>
      </c>
      <c r="G218" s="3" t="s">
        <v>141</v>
      </c>
      <c r="K218" s="3">
        <f t="shared" si="0"/>
      </c>
    </row>
    <row r="219" spans="1:11" ht="12.75">
      <c r="A219" s="3">
        <v>318</v>
      </c>
      <c r="B219" s="5" t="str">
        <f>IF('Kohad_3-32'!N19="","",'Kohad_3-32'!N19)</f>
        <v>Riho Strazev</v>
      </c>
      <c r="C219" s="5" t="str">
        <f>IF('Kohad_3-32'!N21="","",'Kohad_3-32'!N21)</f>
        <v>Kai Thornbech</v>
      </c>
      <c r="D219" s="3">
        <v>3</v>
      </c>
      <c r="E219" s="3" t="s">
        <v>250</v>
      </c>
      <c r="F219" s="39" t="s">
        <v>101</v>
      </c>
      <c r="G219" s="3" t="s">
        <v>142</v>
      </c>
      <c r="K219" s="3">
        <f t="shared" si="0"/>
      </c>
    </row>
    <row r="220" spans="1:11" ht="12.75">
      <c r="A220" s="3">
        <v>319</v>
      </c>
      <c r="B220" s="5" t="str">
        <f>IF('Kohad_3-32'!E11="","",'Kohad_3-32'!E11)</f>
        <v>Urmas Sinisalu</v>
      </c>
      <c r="C220" s="5" t="str">
        <f>IF('Kohad_3-32'!E15="","",'Kohad_3-32'!E15)</f>
        <v>Veiko Ristissaar</v>
      </c>
      <c r="D220" s="3">
        <v>2</v>
      </c>
      <c r="E220" s="3" t="s">
        <v>194</v>
      </c>
      <c r="F220" s="39" t="s">
        <v>101</v>
      </c>
      <c r="G220" s="3" t="s">
        <v>143</v>
      </c>
      <c r="K220" s="3">
        <f t="shared" si="0"/>
      </c>
    </row>
    <row r="221" spans="1:11" ht="12.75">
      <c r="A221" s="3">
        <v>320</v>
      </c>
      <c r="B221" s="5" t="str">
        <f>IF('Kohad_3-32'!N15="","",'Kohad_3-32'!N15)</f>
        <v>Tristan Pugi</v>
      </c>
      <c r="C221" s="5" t="str">
        <f>IF('Kohad_3-32'!N17="","",'Kohad_3-32'!N17)</f>
        <v>Katrin-riina Hanson</v>
      </c>
      <c r="D221" s="3">
        <v>1</v>
      </c>
      <c r="E221" s="3" t="s">
        <v>206</v>
      </c>
      <c r="F221" s="39" t="s">
        <v>100</v>
      </c>
      <c r="G221" s="3" t="s">
        <v>144</v>
      </c>
      <c r="K221" s="3">
        <f t="shared" si="0"/>
      </c>
    </row>
    <row r="222" spans="1:11" ht="12.75">
      <c r="A222" s="3">
        <v>321</v>
      </c>
      <c r="B222" s="5" t="str">
        <f>IF('Kohad_3-32'!N11="","",'Kohad_3-32'!N11)</f>
        <v>Pille Veesaar</v>
      </c>
      <c r="C222" s="5" t="str">
        <f>IF('Kohad_3-32'!N13="","",'Kohad_3-32'!N13)</f>
        <v>Heino Kruusement</v>
      </c>
      <c r="E222" s="3" t="s">
        <v>189</v>
      </c>
      <c r="F222" s="39" t="s">
        <v>102</v>
      </c>
      <c r="G222" s="3" t="s">
        <v>145</v>
      </c>
      <c r="K222" s="3">
        <f t="shared" si="0"/>
      </c>
    </row>
    <row r="223" spans="1:11" ht="12.75">
      <c r="A223" s="3">
        <v>322</v>
      </c>
      <c r="B223" s="5" t="str">
        <f>IF('Kohad_3-32'!H4="","",'Kohad_3-32'!H4)</f>
        <v>Allan Salla</v>
      </c>
      <c r="C223" s="5" t="str">
        <f>IF('Kohad_3-32'!H8="","",'Kohad_3-32'!H8)</f>
        <v>Urmas King</v>
      </c>
      <c r="D223" s="3">
        <v>6</v>
      </c>
      <c r="E223" s="3" t="s">
        <v>186</v>
      </c>
      <c r="F223" s="39" t="s">
        <v>100</v>
      </c>
      <c r="G223" s="3" t="s">
        <v>146</v>
      </c>
      <c r="K223" s="3">
        <f t="shared" si="0"/>
      </c>
    </row>
  </sheetData>
  <sheetProtection selectLockedCells="1" selectUnlockedCells="1"/>
  <conditionalFormatting sqref="D2:D223">
    <cfRule type="expression" priority="1" dxfId="0" stopIfTrue="1">
      <formula>E2&lt;&gt;""</formula>
    </cfRule>
  </conditionalFormatting>
  <dataValidations count="4">
    <dataValidation type="list" allowBlank="1" showErrorMessage="1" sqref="D1">
      <formula1>$L$1:$AA$1</formula1>
      <formula2>0</formula2>
    </dataValidation>
    <dataValidation type="list" allowBlank="1" showInputMessage="1" showErrorMessage="1" sqref="E2:E223">
      <formula1>B2:C2</formula1>
    </dataValidation>
    <dataValidation type="list" allowBlank="1" showErrorMessage="1" sqref="D2:D223">
      <formula1>$L$1:$AQ$1</formula1>
    </dataValidation>
    <dataValidation type="list" allowBlank="1" showInputMessage="1" showErrorMessage="1" sqref="F2:F223">
      <formula1>$I$2:$I$11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D6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9.140625" style="5" customWidth="1"/>
    <col min="2" max="2" width="19.140625" style="5" customWidth="1"/>
    <col min="3" max="3" width="15.28125" style="5" customWidth="1"/>
    <col min="4" max="16384" width="9.140625" style="5" customWidth="1"/>
  </cols>
  <sheetData>
    <row r="1" spans="1:4" ht="12.75">
      <c r="A1" s="27" t="s">
        <v>147</v>
      </c>
      <c r="B1" s="27" t="s">
        <v>148</v>
      </c>
      <c r="C1" s="50" t="s">
        <v>173</v>
      </c>
      <c r="D1" s="50" t="s">
        <v>174</v>
      </c>
    </row>
    <row r="2" spans="1:4" ht="12.75">
      <c r="A2" s="5">
        <v>1</v>
      </c>
      <c r="B2" s="5" t="str">
        <f>IF('Plussring(A)'!Q64="","",'Plussring(A)'!Q64)</f>
        <v>Frank tomas Türi</v>
      </c>
      <c r="C2" s="5">
        <f>IF(IF(OR(B2="",B2="bye bye"),"",VLOOKUP(B2,Paigutus!$D$4:$H$67,4,FALSE))=0,"",IF(OR(B2="",B2="bye bye"),"",VLOOKUP(B2,Paigutus!$D$4:$H$67,4,FALSE)))</f>
      </c>
      <c r="D2" s="5">
        <f>IF(IF(OR(B2="",B2="bye bye"),"",VLOOKUP(B2,Paigutus!$D$4:$H$67,5,FALSE))=0,"",IF(OR(B2="",B2="bye bye"),"",VLOOKUP(B2,Paigutus!$D$4:$H$67,5,FALSE)))</f>
      </c>
    </row>
    <row r="3" spans="1:4" ht="12.75">
      <c r="A3" s="5">
        <v>2</v>
      </c>
      <c r="B3" s="5" t="str">
        <f>IF('Plussring(A)'!Q67="","",'Plussring(A)'!Q67)</f>
        <v>Antti Luigemaa</v>
      </c>
      <c r="C3" s="5">
        <f>IF(IF(OR(B3="",B3="bye bye"),"",VLOOKUP(B3,Paigutus!$D$4:$H$67,4,FALSE))=0,"",IF(OR(B3="",B3="bye bye"),"",VLOOKUP(B3,Paigutus!$D$4:$H$67,4,FALSE)))</f>
      </c>
      <c r="D3" s="5">
        <f>IF(IF(OR(B3="",B3="bye bye"),"",VLOOKUP(B3,Paigutus!$D$4:$H$67,5,FALSE))=0,"",IF(OR(B3="",B3="bye bye"),"",VLOOKUP(B3,Paigutus!$D$4:$H$67,5,FALSE)))</f>
      </c>
    </row>
    <row r="4" spans="1:4" ht="12.75">
      <c r="A4" s="5">
        <v>3</v>
      </c>
      <c r="B4" s="5" t="str">
        <f>IF('Kohad_3-32'!K6="","",'Kohad_3-32'!K6)</f>
        <v>Allan Salla</v>
      </c>
      <c r="C4" s="5">
        <f>IF(IF(OR(B4="",B4="bye bye"),"",VLOOKUP(B4,Paigutus!$D$4:$H$67,4,FALSE))=0,"",IF(OR(B4="",B4="bye bye"),"",VLOOKUP(B4,Paigutus!$D$4:$H$67,4,FALSE)))</f>
      </c>
      <c r="D4" s="5">
        <f>IF(IF(OR(B4="",B4="bye bye"),"",VLOOKUP(B4,Paigutus!$D$4:$H$67,5,FALSE))=0,"",IF(OR(B4="",B4="bye bye"),"",VLOOKUP(B4,Paigutus!$D$4:$H$67,5,FALSE)))</f>
      </c>
    </row>
    <row r="5" spans="1:4" ht="12.75">
      <c r="A5" s="5">
        <v>4</v>
      </c>
      <c r="B5" s="5" t="str">
        <f>IF('Kohad_3-32'!K10="","",'Kohad_3-32'!K10)</f>
        <v>Urmas King</v>
      </c>
      <c r="C5" s="5">
        <f>IF(IF(OR(B5="",B5="bye bye"),"",VLOOKUP(B5,Paigutus!$D$4:$H$67,4,FALSE))=0,"",IF(OR(B5="",B5="bye bye"),"",VLOOKUP(B5,Paigutus!$D$4:$H$67,4,FALSE)))</f>
      </c>
      <c r="D5" s="5">
        <f>IF(IF(OR(B5="",B5="bye bye"),"",VLOOKUP(B5,Paigutus!$D$4:$H$67,5,FALSE))=0,"",IF(OR(B5="",B5="bye bye"),"",VLOOKUP(B5,Paigutus!$D$4:$H$67,5,FALSE)))</f>
      </c>
    </row>
    <row r="6" spans="1:4" ht="12.75">
      <c r="A6" s="5">
        <v>5</v>
      </c>
      <c r="B6" s="5" t="str">
        <f>IF('Kohad_3-32'!Q12="","",'Kohad_3-32'!Q12)</f>
        <v>Pille Veesaar</v>
      </c>
      <c r="C6" s="5">
        <f>IF(IF(OR(B6="",B6="bye bye"),"",VLOOKUP(B6,Paigutus!$D$4:$H$67,4,FALSE))=0,"",IF(OR(B6="",B6="bye bye"),"",VLOOKUP(B6,Paigutus!$D$4:$H$67,4,FALSE)))</f>
      </c>
      <c r="D6" s="5">
        <f>IF(IF(OR(B6="",B6="bye bye"),"",VLOOKUP(B6,Paigutus!$D$4:$H$67,5,FALSE))=0,"",IF(OR(B6="",B6="bye bye"),"",VLOOKUP(B6,Paigutus!$D$4:$H$67,5,FALSE)))</f>
      </c>
    </row>
    <row r="7" spans="1:4" ht="12.75">
      <c r="A7" s="5">
        <v>6</v>
      </c>
      <c r="B7" s="5" t="s">
        <v>203</v>
      </c>
      <c r="C7" s="5">
        <f>IF(IF(OR(B7="",B7="bye bye"),"",VLOOKUP(B7,Paigutus!$D$4:$H$67,4,FALSE))=0,"",IF(OR(B7="",B7="bye bye"),"",VLOOKUP(B7,Paigutus!$D$4:$H$67,4,FALSE)))</f>
      </c>
      <c r="D7" s="5">
        <f>IF(IF(OR(B7="",B7="bye bye"),"",VLOOKUP(B7,Paigutus!$D$4:$H$67,5,FALSE))=0,"",IF(OR(B7="",B7="bye bye"),"",VLOOKUP(B7,Paigutus!$D$4:$H$67,5,FALSE)))</f>
      </c>
    </row>
    <row r="8" spans="1:4" ht="12.75">
      <c r="A8" s="5">
        <v>7</v>
      </c>
      <c r="B8" s="5" t="str">
        <f>IF('Kohad_3-32'!Q16="","",'Kohad_3-32'!Q16)</f>
        <v>Katrin-riina Hanson</v>
      </c>
      <c r="C8" s="5">
        <f>IF(IF(OR(B8="",B8="bye bye"),"",VLOOKUP(B8,Paigutus!$D$4:$H$67,4,FALSE))=0,"",IF(OR(B8="",B8="bye bye"),"",VLOOKUP(B8,Paigutus!$D$4:$H$67,4,FALSE)))</f>
      </c>
      <c r="D8" s="5">
        <f>IF(IF(OR(B8="",B8="bye bye"),"",VLOOKUP(B8,Paigutus!$D$4:$H$67,5,FALSE))=0,"",IF(OR(B8="",B8="bye bye"),"",VLOOKUP(B8,Paigutus!$D$4:$H$67,5,FALSE)))</f>
      </c>
    </row>
    <row r="9" spans="1:4" ht="12.75">
      <c r="A9" s="5">
        <v>8</v>
      </c>
      <c r="B9" s="5" t="str">
        <f>IF('Kohad_3-32'!Q18="","",'Kohad_3-32'!Q18)</f>
        <v>Tristan Pugi</v>
      </c>
      <c r="C9" s="5">
        <f>IF(IF(OR(B9="",B9="bye bye"),"",VLOOKUP(B9,Paigutus!$D$4:$H$67,4,FALSE))=0,"",IF(OR(B9="",B9="bye bye"),"",VLOOKUP(B9,Paigutus!$D$4:$H$67,4,FALSE)))</f>
      </c>
      <c r="D9" s="5">
        <f>IF(IF(OR(B9="",B9="bye bye"),"",VLOOKUP(B9,Paigutus!$D$4:$H$67,5,FALSE))=0,"",IF(OR(B9="",B9="bye bye"),"",VLOOKUP(B9,Paigutus!$D$4:$H$67,5,FALSE)))</f>
      </c>
    </row>
    <row r="10" spans="1:4" ht="12.75">
      <c r="A10" s="5">
        <v>9</v>
      </c>
      <c r="B10" s="5" t="str">
        <f>IF('Kohad_3-32'!H13="","",'Kohad_3-32'!H13)</f>
        <v>Urmas Sinisalu</v>
      </c>
      <c r="C10" s="5">
        <f>IF(IF(OR(B10="",B10="bye bye"),"",VLOOKUP(B10,Paigutus!$D$4:$H$67,4,FALSE))=0,"",IF(OR(B10="",B10="bye bye"),"",VLOOKUP(B10,Paigutus!$D$4:$H$67,4,FALSE)))</f>
      </c>
      <c r="D10" s="5">
        <f>IF(IF(OR(B10="",B10="bye bye"),"",VLOOKUP(B10,Paigutus!$D$4:$H$67,5,FALSE))=0,"",IF(OR(B10="",B10="bye bye"),"",VLOOKUP(B10,Paigutus!$D$4:$H$67,5,FALSE)))</f>
      </c>
    </row>
    <row r="11" spans="1:4" ht="12.75">
      <c r="A11" s="5">
        <v>10</v>
      </c>
      <c r="B11" s="5" t="str">
        <f>IF('Kohad_3-32'!H17="","",'Kohad_3-32'!H17)</f>
        <v>Veiko Ristissaar</v>
      </c>
      <c r="C11" s="5">
        <f>IF(IF(OR(B11="",B11="bye bye"),"",VLOOKUP(B11,Paigutus!$D$4:$H$67,4,FALSE))=0,"",IF(OR(B11="",B11="bye bye"),"",VLOOKUP(B11,Paigutus!$D$4:$H$67,4,FALSE)))</f>
      </c>
      <c r="D11" s="5">
        <f>IF(IF(OR(B11="",B11="bye bye"),"",VLOOKUP(B11,Paigutus!$D$4:$H$67,5,FALSE))=0,"",IF(OR(B11="",B11="bye bye"),"",VLOOKUP(B11,Paigutus!$D$4:$H$67,5,FALSE)))</f>
      </c>
    </row>
    <row r="12" spans="1:4" ht="12.75">
      <c r="A12" s="5">
        <v>11</v>
      </c>
      <c r="B12" s="5" t="str">
        <f>IF('Kohad_3-32'!Q20="","",'Kohad_3-32'!Q20)</f>
        <v>Riho Strazev</v>
      </c>
      <c r="C12" s="5">
        <f>IF(IF(OR(B12="",B12="bye bye"),"",VLOOKUP(B12,Paigutus!$D$4:$H$67,4,FALSE))=0,"",IF(OR(B12="",B12="bye bye"),"",VLOOKUP(B12,Paigutus!$D$4:$H$67,4,FALSE)))</f>
      </c>
      <c r="D12" s="5">
        <f>IF(IF(OR(B12="",B12="bye bye"),"",VLOOKUP(B12,Paigutus!$D$4:$H$67,5,FALSE))=0,"",IF(OR(B12="",B12="bye bye"),"",VLOOKUP(B12,Paigutus!$D$4:$H$67,5,FALSE)))</f>
      </c>
    </row>
    <row r="13" spans="1:4" ht="12.75">
      <c r="A13" s="5">
        <v>12</v>
      </c>
      <c r="B13" s="5" t="str">
        <f>IF('Kohad_3-32'!Q22="","",'Kohad_3-32'!Q22)</f>
        <v>Kai Thornbech</v>
      </c>
      <c r="C13" s="5">
        <f>IF(IF(OR(B13="",B13="bye bye"),"",VLOOKUP(B13,Paigutus!$D$4:$H$67,4,FALSE))=0,"",IF(OR(B13="",B13="bye bye"),"",VLOOKUP(B13,Paigutus!$D$4:$H$67,4,FALSE)))</f>
      </c>
      <c r="D13" s="5">
        <f>IF(IF(OR(B13="",B13="bye bye"),"",VLOOKUP(B13,Paigutus!$D$4:$H$67,5,FALSE))=0,"",IF(OR(B13="",B13="bye bye"),"",VLOOKUP(B13,Paigutus!$D$4:$H$67,5,FALSE)))</f>
      </c>
    </row>
    <row r="14" spans="1:4" ht="12.75">
      <c r="A14" s="5">
        <v>13</v>
      </c>
      <c r="B14" s="5" t="str">
        <f>IF('Kohad_3-32'!H21="","",'Kohad_3-32'!H21)</f>
        <v>Kalju Kalda</v>
      </c>
      <c r="C14" s="5">
        <f>IF(IF(OR(B14="",B14="bye bye"),"",VLOOKUP(B14,Paigutus!$D$4:$H$67,4,FALSE))=0,"",IF(OR(B14="",B14="bye bye"),"",VLOOKUP(B14,Paigutus!$D$4:$H$67,4,FALSE)))</f>
      </c>
      <c r="D14" s="5">
        <f>IF(IF(OR(B14="",B14="bye bye"),"",VLOOKUP(B14,Paigutus!$D$4:$H$67,5,FALSE))=0,"",IF(OR(B14="",B14="bye bye"),"",VLOOKUP(B14,Paigutus!$D$4:$H$67,5,FALSE)))</f>
      </c>
    </row>
    <row r="15" spans="1:4" ht="12.75">
      <c r="A15" s="5">
        <v>14</v>
      </c>
      <c r="B15" s="5" t="str">
        <f>IF('Kohad_3-32'!H25="","",'Kohad_3-32'!H25)</f>
        <v>Amanda Hallik</v>
      </c>
      <c r="C15" s="5">
        <f>IF(IF(OR(B15="",B15="bye bye"),"",VLOOKUP(B15,Paigutus!$D$4:$H$67,4,FALSE))=0,"",IF(OR(B15="",B15="bye bye"),"",VLOOKUP(B15,Paigutus!$D$4:$H$67,4,FALSE)))</f>
      </c>
      <c r="D15" s="5">
        <f>IF(IF(OR(B15="",B15="bye bye"),"",VLOOKUP(B15,Paigutus!$D$4:$H$67,5,FALSE))=0,"",IF(OR(B15="",B15="bye bye"),"",VLOOKUP(B15,Paigutus!$D$4:$H$67,5,FALSE)))</f>
      </c>
    </row>
    <row r="16" spans="1:4" ht="12.75">
      <c r="A16" s="5">
        <v>15</v>
      </c>
      <c r="B16" s="5" t="str">
        <f>IF('Kohad_3-32'!Q27="","",'Kohad_3-32'!Q27)</f>
        <v>Imre Korsen</v>
      </c>
      <c r="C16" s="5">
        <f>IF(IF(OR(B16="",B16="bye bye"),"",VLOOKUP(B16,Paigutus!$D$4:$H$67,4,FALSE))=0,"",IF(OR(B16="",B16="bye bye"),"",VLOOKUP(B16,Paigutus!$D$4:$H$67,4,FALSE)))</f>
      </c>
      <c r="D16" s="5">
        <f>IF(IF(OR(B16="",B16="bye bye"),"",VLOOKUP(B16,Paigutus!$D$4:$H$67,5,FALSE))=0,"",IF(OR(B16="",B16="bye bye"),"",VLOOKUP(B16,Paigutus!$D$4:$H$67,5,FALSE)))</f>
      </c>
    </row>
    <row r="17" spans="1:4" ht="12.75">
      <c r="A17" s="5">
        <v>16</v>
      </c>
      <c r="B17" s="5" t="str">
        <f>IF('Kohad_3-32'!Q30="","",'Kohad_3-32'!Q30)</f>
        <v>Andrus Mäletjärv</v>
      </c>
      <c r="C17" s="5">
        <f>IF(IF(OR(B17="",B17="bye bye"),"",VLOOKUP(B17,Paigutus!$D$4:$H$67,4,FALSE))=0,"",IF(OR(B17="",B17="bye bye"),"",VLOOKUP(B17,Paigutus!$D$4:$H$67,4,FALSE)))</f>
      </c>
      <c r="D17" s="5">
        <f>IF(IF(OR(B17="",B17="bye bye"),"",VLOOKUP(B17,Paigutus!$D$4:$H$67,5,FALSE))=0,"",IF(OR(B17="",B17="bye bye"),"",VLOOKUP(B17,Paigutus!$D$4:$H$67,5,FALSE)))</f>
      </c>
    </row>
    <row r="18" spans="1:4" ht="12.75">
      <c r="A18" s="5">
        <v>17</v>
      </c>
      <c r="B18" s="5" t="str">
        <f>IF('Kohad_3-32'!K33="","",'Kohad_3-32'!K33)</f>
        <v>Vladyslav Rybachok</v>
      </c>
      <c r="C18" s="5">
        <f>IF(IF(OR(B18="",B18="bye bye"),"",VLOOKUP(B18,Paigutus!$D$4:$H$67,4,FALSE))=0,"",IF(OR(B18="",B18="bye bye"),"",VLOOKUP(B18,Paigutus!$D$4:$H$67,4,FALSE)))</f>
      </c>
      <c r="D18" s="5">
        <f>IF(IF(OR(B18="",B18="bye bye"),"",VLOOKUP(B18,Paigutus!$D$4:$H$67,5,FALSE))=0,"",IF(OR(B18="",B18="bye bye"),"",VLOOKUP(B18,Paigutus!$D$4:$H$67,5,FALSE)))</f>
      </c>
    </row>
    <row r="19" spans="1:4" ht="12.75">
      <c r="A19" s="5">
        <v>18</v>
      </c>
      <c r="B19" s="5" t="str">
        <f>IF('Kohad_3-32'!K39="","",'Kohad_3-32'!K39)</f>
        <v>Andres Puusep</v>
      </c>
      <c r="C19" s="5">
        <f>IF(IF(OR(B19="",B19="bye bye"),"",VLOOKUP(B19,Paigutus!$D$4:$H$67,4,FALSE))=0,"",IF(OR(B19="",B19="bye bye"),"",VLOOKUP(B19,Paigutus!$D$4:$H$67,4,FALSE)))</f>
      </c>
      <c r="D19" s="5">
        <f>IF(IF(OR(B19="",B19="bye bye"),"",VLOOKUP(B19,Paigutus!$D$4:$H$67,5,FALSE))=0,"",IF(OR(B19="",B19="bye bye"),"",VLOOKUP(B19,Paigutus!$D$4:$H$67,5,FALSE)))</f>
      </c>
    </row>
    <row r="20" spans="1:4" ht="12.75">
      <c r="A20" s="5">
        <v>19</v>
      </c>
      <c r="B20" s="5" t="str">
        <f>IF('Kohad_3-32'!Q42="","",'Kohad_3-32'!Q42)</f>
        <v>Toomas Talumets</v>
      </c>
      <c r="C20" s="5">
        <f>IF(IF(OR(B20="",B20="bye bye"),"",VLOOKUP(B20,Paigutus!$D$4:$H$67,4,FALSE))=0,"",IF(OR(B20="",B20="bye bye"),"",VLOOKUP(B20,Paigutus!$D$4:$H$67,4,FALSE)))</f>
      </c>
      <c r="D20" s="5">
        <f>IF(IF(OR(B20="",B20="bye bye"),"",VLOOKUP(B20,Paigutus!$D$4:$H$67,5,FALSE))=0,"",IF(OR(B20="",B20="bye bye"),"",VLOOKUP(B20,Paigutus!$D$4:$H$67,5,FALSE)))</f>
      </c>
    </row>
    <row r="21" spans="1:4" ht="12.75">
      <c r="A21" s="5">
        <v>20</v>
      </c>
      <c r="B21" s="5" t="str">
        <f>IF('Kohad_3-32'!Q45="","",'Kohad_3-32'!Q45)</f>
        <v>Almar Rahuoja</v>
      </c>
      <c r="C21" s="5">
        <f>IF(IF(OR(B21="",B21="bye bye"),"",VLOOKUP(B21,Paigutus!$D$4:$H$67,4,FALSE))=0,"",IF(OR(B21="",B21="bye bye"),"",VLOOKUP(B21,Paigutus!$D$4:$H$67,4,FALSE)))</f>
      </c>
      <c r="D21" s="5">
        <f>IF(IF(OR(B21="",B21="bye bye"),"",VLOOKUP(B21,Paigutus!$D$4:$H$67,5,FALSE))=0,"",IF(OR(B21="",B21="bye bye"),"",VLOOKUP(B21,Paigutus!$D$4:$H$67,5,FALSE)))</f>
      </c>
    </row>
    <row r="22" spans="1:4" ht="12.75">
      <c r="A22" s="5">
        <v>21</v>
      </c>
      <c r="B22" s="5" t="str">
        <f>IF('Kohad_3-32'!H45="","",'Kohad_3-32'!H45)</f>
        <v>Vladimir Šastin</v>
      </c>
      <c r="C22" s="5">
        <f>IF(IF(OR(B22="",B22="bye bye"),"",VLOOKUP(B22,Paigutus!$D$4:$H$67,4,FALSE))=0,"",IF(OR(B22="",B22="bye bye"),"",VLOOKUP(B22,Paigutus!$D$4:$H$67,4,FALSE)))</f>
      </c>
      <c r="D22" s="5">
        <f>IF(IF(OR(B22="",B22="bye bye"),"",VLOOKUP(B22,Paigutus!$D$4:$H$67,5,FALSE))=0,"",IF(OR(B22="",B22="bye bye"),"",VLOOKUP(B22,Paigutus!$D$4:$H$67,5,FALSE)))</f>
      </c>
    </row>
    <row r="23" spans="1:4" ht="12.75">
      <c r="A23" s="5">
        <v>22</v>
      </c>
      <c r="B23" s="5" t="str">
        <f>IF('Kohad_3-32'!H49="","",'Kohad_3-32'!H49)</f>
        <v>Alex Rahuoja</v>
      </c>
      <c r="C23" s="5">
        <f>IF(IF(OR(B23="",B23="bye bye"),"",VLOOKUP(B23,Paigutus!$D$4:$H$67,4,FALSE))=0,"",IF(OR(B23="",B23="bye bye"),"",VLOOKUP(B23,Paigutus!$D$4:$H$67,4,FALSE)))</f>
      </c>
      <c r="D23" s="5">
        <f>IF(IF(OR(B23="",B23="bye bye"),"",VLOOKUP(B23,Paigutus!$D$4:$H$67,5,FALSE))=0,"",IF(OR(B23="",B23="bye bye"),"",VLOOKUP(B23,Paigutus!$D$4:$H$67,5,FALSE)))</f>
      </c>
    </row>
    <row r="24" spans="1:4" ht="12.75">
      <c r="A24" s="5">
        <v>23</v>
      </c>
      <c r="B24" s="5" t="str">
        <f>IF('Kohad_3-32'!Q51="","",'Kohad_3-32'!Q51)</f>
        <v>Raigo Rommot</v>
      </c>
      <c r="C24" s="5">
        <f>IF(IF(OR(B24="",B24="bye bye"),"",VLOOKUP(B24,Paigutus!$D$4:$H$67,4,FALSE))=0,"",IF(OR(B24="",B24="bye bye"),"",VLOOKUP(B24,Paigutus!$D$4:$H$67,4,FALSE)))</f>
      </c>
      <c r="D24" s="5">
        <f>IF(IF(OR(B24="",B24="bye bye"),"",VLOOKUP(B24,Paigutus!$D$4:$H$67,5,FALSE))=0,"",IF(OR(B24="",B24="bye bye"),"",VLOOKUP(B24,Paigutus!$D$4:$H$67,5,FALSE)))</f>
      </c>
    </row>
    <row r="25" spans="1:4" ht="12.75">
      <c r="A25" s="5">
        <v>24</v>
      </c>
      <c r="B25" s="5" t="str">
        <f>IF('Kohad_3-32'!Q54="","",'Kohad_3-32'!Q54)</f>
        <v>Marko Perendi</v>
      </c>
      <c r="C25" s="5">
        <f>IF(IF(OR(B25="",B25="bye bye"),"",VLOOKUP(B25,Paigutus!$D$4:$H$67,4,FALSE))=0,"",IF(OR(B25="",B25="bye bye"),"",VLOOKUP(B25,Paigutus!$D$4:$H$67,4,FALSE)))</f>
      </c>
      <c r="D25" s="5">
        <f>IF(IF(OR(B25="",B25="bye bye"),"",VLOOKUP(B25,Paigutus!$D$4:$H$67,5,FALSE))=0,"",IF(OR(B25="",B25="bye bye"),"",VLOOKUP(B25,Paigutus!$D$4:$H$67,5,FALSE)))</f>
      </c>
    </row>
    <row r="26" spans="1:4" ht="12.75">
      <c r="A26" s="5">
        <v>25</v>
      </c>
      <c r="B26" s="5" t="str">
        <f>IF('Kohad_3-32'!K57="","",'Kohad_3-32'!K57)</f>
        <v>Taimo Jullinen</v>
      </c>
      <c r="C26" s="5">
        <f>IF(IF(OR(B26="",B26="bye bye"),"",VLOOKUP(B26,Paigutus!$D$4:$H$67,4,FALSE))=0,"",IF(OR(B26="",B26="bye bye"),"",VLOOKUP(B26,Paigutus!$D$4:$H$67,4,FALSE)))</f>
      </c>
      <c r="D26" s="5">
        <f>IF(IF(OR(B26="",B26="bye bye"),"",VLOOKUP(B26,Paigutus!$D$4:$H$67,5,FALSE))=0,"",IF(OR(B26="",B26="bye bye"),"",VLOOKUP(B26,Paigutus!$D$4:$H$67,5,FALSE)))</f>
      </c>
    </row>
    <row r="27" spans="1:4" ht="12.75">
      <c r="A27" s="5">
        <v>26</v>
      </c>
      <c r="B27" s="5" t="str">
        <f>IF('Kohad_3-32'!K63="","",'Kohad_3-32'!K63)</f>
        <v>Reti Juus</v>
      </c>
      <c r="C27" s="5">
        <f>IF(IF(OR(B27="",B27="bye bye"),"",VLOOKUP(B27,Paigutus!$D$4:$H$67,4,FALSE))=0,"",IF(OR(B27="",B27="bye bye"),"",VLOOKUP(B27,Paigutus!$D$4:$H$67,4,FALSE)))</f>
      </c>
      <c r="D27" s="5">
        <f>IF(IF(OR(B27="",B27="bye bye"),"",VLOOKUP(B27,Paigutus!$D$4:$H$67,5,FALSE))=0,"",IF(OR(B27="",B27="bye bye"),"",VLOOKUP(B27,Paigutus!$D$4:$H$67,5,FALSE)))</f>
      </c>
    </row>
    <row r="28" spans="1:4" ht="12.75">
      <c r="A28" s="5">
        <v>27</v>
      </c>
      <c r="B28" s="5" t="str">
        <f>IF('Kohad_3-32'!Q66="","",'Kohad_3-32'!Q66)</f>
        <v>Kalju Nasir</v>
      </c>
      <c r="C28" s="5">
        <f>IF(IF(OR(B28="",B28="bye bye"),"",VLOOKUP(B28,Paigutus!$D$4:$H$67,4,FALSE))=0,"",IF(OR(B28="",B28="bye bye"),"",VLOOKUP(B28,Paigutus!$D$4:$H$67,4,FALSE)))</f>
      </c>
      <c r="D28" s="5">
        <f>IF(IF(OR(B28="",B28="bye bye"),"",VLOOKUP(B28,Paigutus!$D$4:$H$67,5,FALSE))=0,"",IF(OR(B28="",B28="bye bye"),"",VLOOKUP(B28,Paigutus!$D$4:$H$67,5,FALSE)))</f>
      </c>
    </row>
    <row r="29" spans="1:4" ht="12.75">
      <c r="A29" s="5">
        <v>28</v>
      </c>
      <c r="B29" s="5" t="str">
        <f>IF('Kohad_3-32'!Q69="","",'Kohad_3-32'!Q69)</f>
        <v>Kristi Ernits</v>
      </c>
      <c r="C29" s="5">
        <f>IF(IF(OR(B29="",B29="bye bye"),"",VLOOKUP(B29,Paigutus!$D$4:$H$67,4,FALSE))=0,"",IF(OR(B29="",B29="bye bye"),"",VLOOKUP(B29,Paigutus!$D$4:$H$67,4,FALSE)))</f>
      </c>
      <c r="D29" s="5">
        <f>IF(IF(OR(B29="",B29="bye bye"),"",VLOOKUP(B29,Paigutus!$D$4:$H$67,5,FALSE))=0,"",IF(OR(B29="",B29="bye bye"),"",VLOOKUP(B29,Paigutus!$D$4:$H$67,5,FALSE)))</f>
      </c>
    </row>
    <row r="30" spans="1:4" ht="12.75">
      <c r="A30" s="5">
        <v>29</v>
      </c>
      <c r="B30" s="5" t="str">
        <f>IF('Kohad_3-32'!H69="","",'Kohad_3-32'!H69)</f>
        <v>Marika Kotka</v>
      </c>
      <c r="C30" s="5">
        <f>IF(IF(OR(B30="",B30="bye bye"),"",VLOOKUP(B30,Paigutus!$D$4:$H$67,4,FALSE))=0,"",IF(OR(B30="",B30="bye bye"),"",VLOOKUP(B30,Paigutus!$D$4:$H$67,4,FALSE)))</f>
      </c>
      <c r="D30" s="5">
        <f>IF(IF(OR(B30="",B30="bye bye"),"",VLOOKUP(B30,Paigutus!$D$4:$H$67,5,FALSE))=0,"",IF(OR(B30="",B30="bye bye"),"",VLOOKUP(B30,Paigutus!$D$4:$H$67,5,FALSE)))</f>
      </c>
    </row>
    <row r="31" spans="1:4" ht="12.75">
      <c r="A31" s="5">
        <v>30</v>
      </c>
      <c r="B31" s="5" t="str">
        <f>IF('Kohad_3-32'!H72="","",'Kohad_3-32'!H72)</f>
        <v>Kert Talumets</v>
      </c>
      <c r="C31" s="5">
        <f>IF(IF(OR(B31="",B31="bye bye"),"",VLOOKUP(B31,Paigutus!$D$4:$H$67,4,FALSE))=0,"",IF(OR(B31="",B31="bye bye"),"",VLOOKUP(B31,Paigutus!$D$4:$H$67,4,FALSE)))</f>
      </c>
      <c r="D31" s="5">
        <f>IF(IF(OR(B31="",B31="bye bye"),"",VLOOKUP(B31,Paigutus!$D$4:$H$67,5,FALSE))=0,"",IF(OR(B31="",B31="bye bye"),"",VLOOKUP(B31,Paigutus!$D$4:$H$67,5,FALSE)))</f>
      </c>
    </row>
    <row r="32" spans="1:4" ht="12.75">
      <c r="A32" s="5">
        <v>31</v>
      </c>
      <c r="B32" s="5" t="str">
        <f>IF('Kohad_3-32'!Q74="","",'Kohad_3-32'!Q74)</f>
        <v>Reet Kullerkupp</v>
      </c>
      <c r="C32" s="5">
        <f>IF(IF(OR(B32="",B32="bye bye"),"",VLOOKUP(B32,Paigutus!$D$4:$H$67,4,FALSE))=0,"",IF(OR(B32="",B32="bye bye"),"",VLOOKUP(B32,Paigutus!$D$4:$H$67,4,FALSE)))</f>
      </c>
      <c r="D32" s="5">
        <f>IF(IF(OR(B32="",B32="bye bye"),"",VLOOKUP(B32,Paigutus!$D$4:$H$67,5,FALSE))=0,"",IF(OR(B32="",B32="bye bye"),"",VLOOKUP(B32,Paigutus!$D$4:$H$67,5,FALSE)))</f>
      </c>
    </row>
    <row r="33" spans="1:4" ht="12.75">
      <c r="A33" s="5">
        <v>32</v>
      </c>
      <c r="B33" s="5" t="str">
        <f>IF('Kohad_3-32'!Q76="","",'Kohad_3-32'!Q76)</f>
        <v>Tõnu Hansar</v>
      </c>
      <c r="C33" s="5">
        <f>IF(IF(OR(B33="",B33="bye bye"),"",VLOOKUP(B33,Paigutus!$D$4:$H$67,4,FALSE))=0,"",IF(OR(B33="",B33="bye bye"),"",VLOOKUP(B33,Paigutus!$D$4:$H$67,4,FALSE)))</f>
      </c>
      <c r="D33" s="5">
        <f>IF(IF(OR(B33="",B33="bye bye"),"",VLOOKUP(B33,Paigutus!$D$4:$H$67,5,FALSE))=0,"",IF(OR(B33="",B33="bye bye"),"",VLOOKUP(B33,Paigutus!$D$4:$H$67,5,FALSE)))</f>
      </c>
    </row>
    <row r="34" spans="1:4" ht="12.75">
      <c r="A34" s="5">
        <v>33</v>
      </c>
      <c r="B34" s="5" t="str">
        <f>IF('Kohad_33-48'!N19="","",'Kohad_33-48'!N19)</f>
        <v>Arvi Merigan</v>
      </c>
      <c r="C34" s="5">
        <f>IF(IF(OR(B34="",B34="bye bye"),"",VLOOKUP(B34,Paigutus!$D$4:$H$67,4,FALSE))=0,"",IF(OR(B34="",B34="bye bye"),"",VLOOKUP(B34,Paigutus!$D$4:$H$67,4,FALSE)))</f>
      </c>
      <c r="D34" s="5">
        <f>IF(IF(OR(B34="",B34="bye bye"),"",VLOOKUP(B34,Paigutus!$D$4:$H$67,5,FALSE))=0,"",IF(OR(B34="",B34="bye bye"),"",VLOOKUP(B34,Paigutus!$D$4:$H$67,5,FALSE)))</f>
      </c>
    </row>
    <row r="35" spans="1:4" ht="12.75">
      <c r="A35" s="5">
        <v>34</v>
      </c>
      <c r="B35" s="5" t="str">
        <f>IF('Kohad_33-48'!N29="","",'Kohad_33-48'!N29)</f>
        <v>Allar Oviir</v>
      </c>
      <c r="C35" s="5">
        <f>IF(IF(OR(B35="",B35="bye bye"),"",VLOOKUP(B35,Paigutus!$D$4:$H$67,4,FALSE))=0,"",IF(OR(B35="",B35="bye bye"),"",VLOOKUP(B35,Paigutus!$D$4:$H$67,4,FALSE)))</f>
      </c>
      <c r="D35" s="5">
        <f>IF(IF(OR(B35="",B35="bye bye"),"",VLOOKUP(B35,Paigutus!$D$4:$H$67,5,FALSE))=0,"",IF(OR(B35="",B35="bye bye"),"",VLOOKUP(B35,Paigutus!$D$4:$H$67,5,FALSE)))</f>
      </c>
    </row>
    <row r="36" spans="1:4" ht="12.75">
      <c r="A36" s="5">
        <v>35</v>
      </c>
      <c r="B36" s="5" t="str">
        <f>IF('Kohad_33-48'!Q32="","",'Kohad_33-48'!Q32)</f>
        <v>Mati Türk</v>
      </c>
      <c r="C36" s="5">
        <f>IF(IF(OR(B36="",B36="bye bye"),"",VLOOKUP(B36,Paigutus!$D$4:$H$67,4,FALSE))=0,"",IF(OR(B36="",B36="bye bye"),"",VLOOKUP(B36,Paigutus!$D$4:$H$67,4,FALSE)))</f>
      </c>
      <c r="D36" s="5">
        <f>IF(IF(OR(B36="",B36="bye bye"),"",VLOOKUP(B36,Paigutus!$D$4:$H$67,5,FALSE))=0,"",IF(OR(B36="",B36="bye bye"),"",VLOOKUP(B36,Paigutus!$D$4:$H$67,5,FALSE)))</f>
      </c>
    </row>
    <row r="37" spans="1:4" ht="12.75">
      <c r="A37" s="5">
        <v>36</v>
      </c>
      <c r="B37" s="5" t="str">
        <f>IF('Kohad_33-48'!Q35="","",'Kohad_33-48'!Q35)</f>
        <v>Ivar Kiik</v>
      </c>
      <c r="C37" s="5">
        <f>IF(IF(OR(B37="",B37="bye bye"),"",VLOOKUP(B37,Paigutus!$D$4:$H$67,4,FALSE))=0,"",IF(OR(B37="",B37="bye bye"),"",VLOOKUP(B37,Paigutus!$D$4:$H$67,4,FALSE)))</f>
      </c>
      <c r="D37" s="5">
        <f>IF(IF(OR(B37="",B37="bye bye"),"",VLOOKUP(B37,Paigutus!$D$4:$H$67,5,FALSE))=0,"",IF(OR(B37="",B37="bye bye"),"",VLOOKUP(B37,Paigutus!$D$4:$H$67,5,FALSE)))</f>
      </c>
    </row>
    <row r="38" spans="1:4" ht="12.75">
      <c r="A38" s="5">
        <v>37</v>
      </c>
      <c r="B38" s="5" t="str">
        <f>IF('Kohad_33-48'!H39="","",'Kohad_33-48'!H39)</f>
        <v>Heiki Hansar</v>
      </c>
      <c r="C38" s="5">
        <f>IF(IF(OR(B38="",B38="bye bye"),"",VLOOKUP(B38,Paigutus!$D$4:$H$67,4,FALSE))=0,"",IF(OR(B38="",B38="bye bye"),"",VLOOKUP(B38,Paigutus!$D$4:$H$67,4,FALSE)))</f>
      </c>
      <c r="D38" s="5">
        <f>IF(IF(OR(B38="",B38="bye bye"),"",VLOOKUP(B38,Paigutus!$D$4:$H$67,5,FALSE))=0,"",IF(OR(B38="",B38="bye bye"),"",VLOOKUP(B38,Paigutus!$D$4:$H$67,5,FALSE)))</f>
      </c>
    </row>
    <row r="39" spans="1:4" ht="12.75">
      <c r="A39" s="5">
        <v>38</v>
      </c>
      <c r="B39" s="5" t="str">
        <f>IF('Kohad_33-48'!H43="","",'Kohad_33-48'!H43)</f>
        <v>Raivo Roots</v>
      </c>
      <c r="C39" s="5">
        <f>IF(IF(OR(B39="",B39="bye bye"),"",VLOOKUP(B39,Paigutus!$D$4:$H$67,4,FALSE))=0,"",IF(OR(B39="",B39="bye bye"),"",VLOOKUP(B39,Paigutus!$D$4:$H$67,4,FALSE)))</f>
      </c>
      <c r="D39" s="5">
        <f>IF(IF(OR(B39="",B39="bye bye"),"",VLOOKUP(B39,Paigutus!$D$4:$H$67,5,FALSE))=0,"",IF(OR(B39="",B39="bye bye"),"",VLOOKUP(B39,Paigutus!$D$4:$H$67,5,FALSE)))</f>
      </c>
    </row>
    <row r="40" spans="1:4" ht="12.75">
      <c r="A40" s="5">
        <v>39</v>
      </c>
      <c r="B40" s="5" t="str">
        <f>IF('Kohad_33-48'!Q46="","",'Kohad_33-48'!Q46)</f>
        <v>Vahur Männa</v>
      </c>
      <c r="C40" s="5">
        <f>IF(IF(OR(B40="",B40="bye bye"),"",VLOOKUP(B40,Paigutus!$D$4:$H$67,4,FALSE))=0,"",IF(OR(B40="",B40="bye bye"),"",VLOOKUP(B40,Paigutus!$D$4:$H$67,4,FALSE)))</f>
      </c>
      <c r="D40" s="5">
        <f>IF(IF(OR(B40="",B40="bye bye"),"",VLOOKUP(B40,Paigutus!$D$4:$H$67,5,FALSE))=0,"",IF(OR(B40="",B40="bye bye"),"",VLOOKUP(B40,Paigutus!$D$4:$H$67,5,FALSE)))</f>
      </c>
    </row>
    <row r="41" spans="1:4" ht="12.75">
      <c r="A41" s="5">
        <v>40</v>
      </c>
      <c r="B41" s="5" t="str">
        <f>IF('Kohad_33-48'!Q49="","",'Kohad_33-48'!Q49)</f>
        <v>Anatoli Zapunov</v>
      </c>
      <c r="C41" s="5">
        <f>IF(IF(OR(B41="",B41="bye bye"),"",VLOOKUP(B41,Paigutus!$D$4:$H$67,4,FALSE))=0,"",IF(OR(B41="",B41="bye bye"),"",VLOOKUP(B41,Paigutus!$D$4:$H$67,4,FALSE)))</f>
      </c>
      <c r="D41" s="5">
        <f>IF(IF(OR(B41="",B41="bye bye"),"",VLOOKUP(B41,Paigutus!$D$4:$H$67,5,FALSE))=0,"",IF(OR(B41="",B41="bye bye"),"",VLOOKUP(B41,Paigutus!$D$4:$H$67,5,FALSE)))</f>
      </c>
    </row>
    <row r="42" spans="1:4" ht="12.75">
      <c r="A42" s="5">
        <v>41</v>
      </c>
      <c r="B42" s="5" t="str">
        <f>IF('Kohad_33-48'!K51="","",'Kohad_33-48'!K51)</f>
        <v>Jaanika Torokvei</v>
      </c>
      <c r="C42" s="5">
        <f>IF(IF(OR(B42="",B42="bye bye"),"",VLOOKUP(B42,Paigutus!$D$4:$H$67,4,FALSE))=0,"",IF(OR(B42="",B42="bye bye"),"",VLOOKUP(B42,Paigutus!$D$4:$H$67,4,FALSE)))</f>
      </c>
      <c r="D42" s="5">
        <f>IF(IF(OR(B42="",B42="bye bye"),"",VLOOKUP(B42,Paigutus!$D$4:$H$67,5,FALSE))=0,"",IF(OR(B42="",B42="bye bye"),"",VLOOKUP(B42,Paigutus!$D$4:$H$67,5,FALSE)))</f>
      </c>
    </row>
    <row r="43" spans="1:4" ht="12.75">
      <c r="A43" s="5">
        <v>42</v>
      </c>
      <c r="B43" s="5" t="str">
        <f>IF('Kohad_33-48'!K57="","",'Kohad_33-48'!K57)</f>
        <v>Anneli Mälksoo</v>
      </c>
      <c r="C43" s="5">
        <f>IF(IF(OR(B43="",B43="bye bye"),"",VLOOKUP(B43,Paigutus!$D$4:$H$67,4,FALSE))=0,"",IF(OR(B43="",B43="bye bye"),"",VLOOKUP(B43,Paigutus!$D$4:$H$67,4,FALSE)))</f>
      </c>
      <c r="D43" s="5">
        <f>IF(IF(OR(B43="",B43="bye bye"),"",VLOOKUP(B43,Paigutus!$D$4:$H$67,5,FALSE))=0,"",IF(OR(B43="",B43="bye bye"),"",VLOOKUP(B43,Paigutus!$D$4:$H$67,5,FALSE)))</f>
      </c>
    </row>
    <row r="44" spans="1:4" ht="12.75">
      <c r="A44" s="5">
        <v>43</v>
      </c>
      <c r="B44" s="5" t="str">
        <f>IF('Kohad_33-48'!Q60="","",'Kohad_33-48'!Q60)</f>
        <v>Neverly Lukas</v>
      </c>
      <c r="C44" s="5">
        <f>IF(IF(OR(B44="",B44="bye bye"),"",VLOOKUP(B44,Paigutus!$D$4:$H$67,4,FALSE))=0,"",IF(OR(B44="",B44="bye bye"),"",VLOOKUP(B44,Paigutus!$D$4:$H$67,4,FALSE)))</f>
      </c>
      <c r="D44" s="5">
        <f>IF(IF(OR(B44="",B44="bye bye"),"",VLOOKUP(B44,Paigutus!$D$4:$H$67,5,FALSE))=0,"",IF(OR(B44="",B44="bye bye"),"",VLOOKUP(B44,Paigutus!$D$4:$H$67,5,FALSE)))</f>
      </c>
    </row>
    <row r="45" spans="1:4" ht="12.75">
      <c r="A45" s="5">
        <v>44</v>
      </c>
      <c r="B45" s="5" t="str">
        <f>IF('Kohad_33-48'!Q63="","",'Kohad_33-48'!Q63)</f>
        <v>Aili Kuldkepp</v>
      </c>
      <c r="C45" s="5">
        <f>IF(IF(OR(B45="",B45="bye bye"),"",VLOOKUP(B45,Paigutus!$D$4:$H$67,4,FALSE))=0,"",IF(OR(B45="",B45="bye bye"),"",VLOOKUP(B45,Paigutus!$D$4:$H$67,4,FALSE)))</f>
      </c>
      <c r="D45" s="5">
        <f>IF(IF(OR(B45="",B45="bye bye"),"",VLOOKUP(B45,Paigutus!$D$4:$H$67,5,FALSE))=0,"",IF(OR(B45="",B45="bye bye"),"",VLOOKUP(B45,Paigutus!$D$4:$H$67,5,FALSE)))</f>
      </c>
    </row>
    <row r="46" spans="1:4" ht="12.75">
      <c r="A46" s="5">
        <v>45</v>
      </c>
      <c r="B46" s="5" t="str">
        <f>IF('Kohad_33-48'!H64="","",'Kohad_33-48'!H64)</f>
        <v>Urmas Vender</v>
      </c>
      <c r="C46" s="5">
        <f>IF(IF(OR(B46="",B46="bye bye"),"",VLOOKUP(B46,Paigutus!$D$4:$H$67,4,FALSE))=0,"",IF(OR(B46="",B46="bye bye"),"",VLOOKUP(B46,Paigutus!$D$4:$H$67,4,FALSE)))</f>
      </c>
      <c r="D46" s="5">
        <f>IF(IF(OR(B46="",B46="bye bye"),"",VLOOKUP(B46,Paigutus!$D$4:$H$67,5,FALSE))=0,"",IF(OR(B46="",B46="bye bye"),"",VLOOKUP(B46,Paigutus!$D$4:$H$67,5,FALSE)))</f>
      </c>
    </row>
    <row r="47" spans="1:4" ht="12.75">
      <c r="A47" s="5">
        <v>46</v>
      </c>
      <c r="B47" s="5" t="str">
        <f>IF('Kohad_33-48'!H67="","",'Kohad_33-48'!H67)</f>
        <v>Taivo Koitla</v>
      </c>
      <c r="C47" s="5">
        <f>IF(IF(OR(B47="",B47="bye bye"),"",VLOOKUP(B47,Paigutus!$D$4:$H$67,4,FALSE))=0,"",IF(OR(B47="",B47="bye bye"),"",VLOOKUP(B47,Paigutus!$D$4:$H$67,4,FALSE)))</f>
      </c>
      <c r="D47" s="5">
        <f>IF(IF(OR(B47="",B47="bye bye"),"",VLOOKUP(B47,Paigutus!$D$4:$H$67,5,FALSE))=0,"",IF(OR(B47="",B47="bye bye"),"",VLOOKUP(B47,Paigutus!$D$4:$H$67,5,FALSE)))</f>
      </c>
    </row>
    <row r="48" spans="1:4" ht="12.75">
      <c r="A48" s="5">
        <v>47</v>
      </c>
      <c r="B48" s="5" t="str">
        <f>IF('Kohad_33-48'!Q69="","",'Kohad_33-48'!Q69)</f>
        <v>Larissa Lill</v>
      </c>
      <c r="C48" s="5">
        <f>IF(IF(OR(B48="",B48="bye bye"),"",VLOOKUP(B48,Paigutus!$D$4:$H$67,4,FALSE))=0,"",IF(OR(B48="",B48="bye bye"),"",VLOOKUP(B48,Paigutus!$D$4:$H$67,4,FALSE)))</f>
      </c>
      <c r="D48" s="5">
        <f>IF(IF(OR(B48="",B48="bye bye"),"",VLOOKUP(B48,Paigutus!$D$4:$H$67,5,FALSE))=0,"",IF(OR(B48="",B48="bye bye"),"",VLOOKUP(B48,Paigutus!$D$4:$H$67,5,FALSE)))</f>
      </c>
    </row>
    <row r="49" spans="1:4" ht="12.75">
      <c r="A49" s="5">
        <v>48</v>
      </c>
      <c r="B49" s="5" t="str">
        <f>IF('Kohad_33-48'!Q71="","",'Kohad_33-48'!Q71)</f>
        <v>Jako Lill</v>
      </c>
      <c r="C49" s="5">
        <f>IF(IF(OR(B49="",B49="bye bye"),"",VLOOKUP(B49,Paigutus!$D$4:$H$67,4,FALSE))=0,"",IF(OR(B49="",B49="bye bye"),"",VLOOKUP(B49,Paigutus!$D$4:$H$67,4,FALSE)))</f>
      </c>
      <c r="D49" s="5">
        <f>IF(IF(OR(B49="",B49="bye bye"),"",VLOOKUP(B49,Paigutus!$D$4:$H$67,5,FALSE))=0,"",IF(OR(B49="",B49="bye bye"),"",VLOOKUP(B49,Paigutus!$D$4:$H$67,5,FALSE)))</f>
      </c>
    </row>
    <row r="50" spans="1:4" ht="12.75">
      <c r="A50" s="5">
        <v>49</v>
      </c>
      <c r="B50" s="5" t="str">
        <f>IF('Kohad_49-64'!N17="","",'Kohad_49-64'!N17)</f>
        <v>Toivo Sepp</v>
      </c>
      <c r="C50" s="5">
        <f>IF(IF(OR(B50="",B50="bye bye"),"",VLOOKUP(B50,Paigutus!$D$4:$H$67,4,FALSE))=0,"",IF(OR(B50="",B50="bye bye"),"",VLOOKUP(B50,Paigutus!$D$4:$H$67,4,FALSE)))</f>
      </c>
      <c r="D50" s="5">
        <f>IF(IF(OR(B50="",B50="bye bye"),"",VLOOKUP(B50,Paigutus!$D$4:$H$67,5,FALSE))=0,"",IF(OR(B50="",B50="bye bye"),"",VLOOKUP(B50,Paigutus!$D$4:$H$67,5,FALSE)))</f>
      </c>
    </row>
    <row r="51" spans="1:4" ht="12.75">
      <c r="A51" s="5">
        <v>50</v>
      </c>
      <c r="B51" s="5" t="str">
        <f>IF('Kohad_49-64'!N27="","",'Kohad_49-64'!N27)</f>
        <v>Bye Bye</v>
      </c>
      <c r="C51" s="5">
        <f>IF(IF(OR(B51="",B51="bye bye"),"",VLOOKUP(B51,Paigutus!$D$4:$H$67,4,FALSE))=0,"",IF(OR(B51="",B51="bye bye"),"",VLOOKUP(B51,Paigutus!$D$4:$H$67,4,FALSE)))</f>
      </c>
      <c r="D51" s="5">
        <f>IF(IF(OR(B51="",B51="bye bye"),"",VLOOKUP(B51,Paigutus!$D$4:$H$67,5,FALSE))=0,"",IF(OR(B51="",B51="bye bye"),"",VLOOKUP(B51,Paigutus!$D$4:$H$67,5,FALSE)))</f>
      </c>
    </row>
    <row r="52" spans="1:4" ht="12.75">
      <c r="A52" s="5">
        <v>51</v>
      </c>
      <c r="B52" s="5" t="str">
        <f>IF('Kohad_49-64'!Q30="","",'Kohad_49-64'!Q30)</f>
        <v>Bye Bye</v>
      </c>
      <c r="C52" s="5">
        <f>IF(IF(OR(B52="",B52="bye bye"),"",VLOOKUP(B52,Paigutus!$D$4:$H$67,4,FALSE))=0,"",IF(OR(B52="",B52="bye bye"),"",VLOOKUP(B52,Paigutus!$D$4:$H$67,4,FALSE)))</f>
      </c>
      <c r="D52" s="5">
        <f>IF(IF(OR(B52="",B52="bye bye"),"",VLOOKUP(B52,Paigutus!$D$4:$H$67,5,FALSE))=0,"",IF(OR(B52="",B52="bye bye"),"",VLOOKUP(B52,Paigutus!$D$4:$H$67,5,FALSE)))</f>
      </c>
    </row>
    <row r="53" spans="1:4" ht="12.75">
      <c r="A53" s="5">
        <v>52</v>
      </c>
      <c r="B53" s="5" t="str">
        <f>IF('Kohad_49-64'!Q33="","",'Kohad_49-64'!Q33)</f>
        <v>Bye Bye</v>
      </c>
      <c r="C53" s="5">
        <f>IF(IF(OR(B53="",B53="bye bye"),"",VLOOKUP(B53,Paigutus!$D$4:$H$67,4,FALSE))=0,"",IF(OR(B53="",B53="bye bye"),"",VLOOKUP(B53,Paigutus!$D$4:$H$67,4,FALSE)))</f>
      </c>
      <c r="D53" s="5">
        <f>IF(IF(OR(B53="",B53="bye bye"),"",VLOOKUP(B53,Paigutus!$D$4:$H$67,5,FALSE))=0,"",IF(OR(B53="",B53="bye bye"),"",VLOOKUP(B53,Paigutus!$D$4:$H$67,5,FALSE)))</f>
      </c>
    </row>
    <row r="54" spans="1:4" ht="12.75">
      <c r="A54" s="5">
        <v>53</v>
      </c>
      <c r="B54" s="5" t="str">
        <f>IF('Kohad_49-64'!H37="","",'Kohad_49-64'!H37)</f>
        <v>Bye Bye</v>
      </c>
      <c r="C54" s="5">
        <f>IF(IF(OR(B54="",B54="bye bye"),"",VLOOKUP(B54,Paigutus!$D$4:$H$67,4,FALSE))=0,"",IF(OR(B54="",B54="bye bye"),"",VLOOKUP(B54,Paigutus!$D$4:$H$67,4,FALSE)))</f>
      </c>
      <c r="D54" s="5">
        <f>IF(IF(OR(B54="",B54="bye bye"),"",VLOOKUP(B54,Paigutus!$D$4:$H$67,5,FALSE))=0,"",IF(OR(B54="",B54="bye bye"),"",VLOOKUP(B54,Paigutus!$D$4:$H$67,5,FALSE)))</f>
      </c>
    </row>
    <row r="55" spans="1:4" ht="12.75">
      <c r="A55" s="5">
        <v>54</v>
      </c>
      <c r="B55" s="5" t="str">
        <f>IF('Kohad_49-64'!H41="","",'Kohad_49-64'!H41)</f>
        <v>Bye Bye</v>
      </c>
      <c r="C55" s="5">
        <f>IF(IF(OR(B55="",B55="bye bye"),"",VLOOKUP(B55,Paigutus!$D$4:$H$67,4,FALSE))=0,"",IF(OR(B55="",B55="bye bye"),"",VLOOKUP(B55,Paigutus!$D$4:$H$67,4,FALSE)))</f>
      </c>
      <c r="D55" s="5">
        <f>IF(IF(OR(B55="",B55="bye bye"),"",VLOOKUP(B55,Paigutus!$D$4:$H$67,5,FALSE))=0,"",IF(OR(B55="",B55="bye bye"),"",VLOOKUP(B55,Paigutus!$D$4:$H$67,5,FALSE)))</f>
      </c>
    </row>
    <row r="56" spans="1:4" ht="12.75">
      <c r="A56" s="5">
        <v>55</v>
      </c>
      <c r="B56" s="5" t="str">
        <f>IF('Kohad_49-64'!Q42="","",'Kohad_49-64'!Q42)</f>
        <v>Bye Bye</v>
      </c>
      <c r="C56" s="5">
        <f>IF(IF(OR(B56="",B56="bye bye"),"",VLOOKUP(B56,Paigutus!$D$4:$H$67,4,FALSE))=0,"",IF(OR(B56="",B56="bye bye"),"",VLOOKUP(B56,Paigutus!$D$4:$H$67,4,FALSE)))</f>
      </c>
      <c r="D56" s="5">
        <f>IF(IF(OR(B56="",B56="bye bye"),"",VLOOKUP(B56,Paigutus!$D$4:$H$67,5,FALSE))=0,"",IF(OR(B56="",B56="bye bye"),"",VLOOKUP(B56,Paigutus!$D$4:$H$67,5,FALSE)))</f>
      </c>
    </row>
    <row r="57" spans="1:4" ht="12.75">
      <c r="A57" s="5">
        <v>56</v>
      </c>
      <c r="B57" s="5" t="str">
        <f>IF('Kohad_49-64'!Q45="","",'Kohad_49-64'!Q45)</f>
        <v>Bye Bye</v>
      </c>
      <c r="C57" s="5">
        <f>IF(IF(OR(B57="",B57="bye bye"),"",VLOOKUP(B57,Paigutus!$D$4:$H$67,4,FALSE))=0,"",IF(OR(B57="",B57="bye bye"),"",VLOOKUP(B57,Paigutus!$D$4:$H$67,4,FALSE)))</f>
      </c>
      <c r="D57" s="5">
        <f>IF(IF(OR(B57="",B57="bye bye"),"",VLOOKUP(B57,Paigutus!$D$4:$H$67,5,FALSE))=0,"",IF(OR(B57="",B57="bye bye"),"",VLOOKUP(B57,Paigutus!$D$4:$H$67,5,FALSE)))</f>
      </c>
    </row>
    <row r="58" spans="1:4" ht="12.75">
      <c r="A58" s="5">
        <v>57</v>
      </c>
      <c r="B58" s="5" t="str">
        <f>IF('Kohad_49-64'!K49="","",'Kohad_49-64'!K49)</f>
        <v>Bye Bye</v>
      </c>
      <c r="C58" s="5">
        <f>IF(IF(OR(B58="",B58="bye bye"),"",VLOOKUP(B58,Paigutus!$D$4:$H$67,4,FALSE))=0,"",IF(OR(B58="",B58="bye bye"),"",VLOOKUP(B58,Paigutus!$D$4:$H$67,4,FALSE)))</f>
      </c>
      <c r="D58" s="5">
        <f>IF(IF(OR(B58="",B58="bye bye"),"",VLOOKUP(B58,Paigutus!$D$4:$H$67,5,FALSE))=0,"",IF(OR(B58="",B58="bye bye"),"",VLOOKUP(B58,Paigutus!$D$4:$H$67,5,FALSE)))</f>
      </c>
    </row>
    <row r="59" spans="1:4" ht="12.75">
      <c r="A59" s="5">
        <v>58</v>
      </c>
      <c r="B59" s="5" t="str">
        <f>IF('Kohad_49-64'!K55="","",'Kohad_49-64'!K55)</f>
        <v>Bye Bye</v>
      </c>
      <c r="C59" s="5">
        <f>IF(IF(OR(B59="",B59="bye bye"),"",VLOOKUP(B59,Paigutus!$D$4:$H$67,4,FALSE))=0,"",IF(OR(B59="",B59="bye bye"),"",VLOOKUP(B59,Paigutus!$D$4:$H$67,4,FALSE)))</f>
      </c>
      <c r="D59" s="5">
        <f>IF(IF(OR(B59="",B59="bye bye"),"",VLOOKUP(B59,Paigutus!$D$4:$H$67,5,FALSE))=0,"",IF(OR(B59="",B59="bye bye"),"",VLOOKUP(B59,Paigutus!$D$4:$H$67,5,FALSE)))</f>
      </c>
    </row>
    <row r="60" spans="1:4" ht="12.75">
      <c r="A60" s="5">
        <v>59</v>
      </c>
      <c r="B60" s="5" t="str">
        <f>IF('Kohad_49-64'!Q58="","",'Kohad_49-64'!Q58)</f>
        <v>Bye Bye</v>
      </c>
      <c r="C60" s="5">
        <f>IF(IF(OR(B60="",B60="bye bye"),"",VLOOKUP(B60,Paigutus!$D$4:$H$67,4,FALSE))=0,"",IF(OR(B60="",B60="bye bye"),"",VLOOKUP(B60,Paigutus!$D$4:$H$67,4,FALSE)))</f>
      </c>
      <c r="D60" s="5">
        <f>IF(IF(OR(B60="",B60="bye bye"),"",VLOOKUP(B60,Paigutus!$D$4:$H$67,5,FALSE))=0,"",IF(OR(B60="",B60="bye bye"),"",VLOOKUP(B60,Paigutus!$D$4:$H$67,5,FALSE)))</f>
      </c>
    </row>
    <row r="61" spans="1:4" ht="12.75">
      <c r="A61" s="5">
        <v>60</v>
      </c>
      <c r="B61" s="5" t="str">
        <f>IF('Kohad_49-64'!Q61="","",'Kohad_49-64'!Q61)</f>
        <v>Bye Bye</v>
      </c>
      <c r="C61" s="5">
        <f>IF(IF(OR(B61="",B61="bye bye"),"",VLOOKUP(B61,Paigutus!$D$4:$H$67,4,FALSE))=0,"",IF(OR(B61="",B61="bye bye"),"",VLOOKUP(B61,Paigutus!$D$4:$H$67,4,FALSE)))</f>
      </c>
      <c r="D61" s="5">
        <f>IF(IF(OR(B61="",B61="bye bye"),"",VLOOKUP(B61,Paigutus!$D$4:$H$67,5,FALSE))=0,"",IF(OR(B61="",B61="bye bye"),"",VLOOKUP(B61,Paigutus!$D$4:$H$67,5,FALSE)))</f>
      </c>
    </row>
    <row r="62" spans="1:4" ht="12.75">
      <c r="A62" s="5">
        <v>61</v>
      </c>
      <c r="B62" s="5" t="str">
        <f>IF('Kohad_49-64'!H62="","",'Kohad_49-64'!H62)</f>
        <v>Bye Bye</v>
      </c>
      <c r="C62" s="5">
        <f>IF(IF(OR(B62="",B62="bye bye"),"",VLOOKUP(B62,Paigutus!$D$4:$H$67,4,FALSE))=0,"",IF(OR(B62="",B62="bye bye"),"",VLOOKUP(B62,Paigutus!$D$4:$H$67,4,FALSE)))</f>
      </c>
      <c r="D62" s="5">
        <f>IF(IF(OR(B62="",B62="bye bye"),"",VLOOKUP(B62,Paigutus!$D$4:$H$67,5,FALSE))=0,"",IF(OR(B62="",B62="bye bye"),"",VLOOKUP(B62,Paigutus!$D$4:$H$67,5,FALSE)))</f>
      </c>
    </row>
    <row r="63" spans="1:4" ht="12.75">
      <c r="A63" s="5">
        <v>62</v>
      </c>
      <c r="B63" s="5" t="str">
        <f>IF('Kohad_49-64'!H66="","",'Kohad_49-64'!H66)</f>
        <v>Bye Bye</v>
      </c>
      <c r="C63" s="5">
        <f>IF(IF(OR(B63="",B63="bye bye"),"",VLOOKUP(B63,Paigutus!$D$4:$H$67,4,FALSE))=0,"",IF(OR(B63="",B63="bye bye"),"",VLOOKUP(B63,Paigutus!$D$4:$H$67,4,FALSE)))</f>
      </c>
      <c r="D63" s="5">
        <f>IF(IF(OR(B63="",B63="bye bye"),"",VLOOKUP(B63,Paigutus!$D$4:$H$67,5,FALSE))=0,"",IF(OR(B63="",B63="bye bye"),"",VLOOKUP(B63,Paigutus!$D$4:$H$67,5,FALSE)))</f>
      </c>
    </row>
    <row r="64" spans="1:4" ht="12.75">
      <c r="A64" s="5">
        <v>63</v>
      </c>
      <c r="B64" s="5" t="str">
        <f>IF('Kohad_49-64'!Q68="","",'Kohad_49-64'!Q68)</f>
        <v>Bye Bye</v>
      </c>
      <c r="C64" s="5">
        <f>IF(IF(OR(B64="",B64="bye bye"),"",VLOOKUP(B64,Paigutus!$D$4:$H$67,4,FALSE))=0,"",IF(OR(B64="",B64="bye bye"),"",VLOOKUP(B64,Paigutus!$D$4:$H$67,4,FALSE)))</f>
      </c>
      <c r="D64" s="5">
        <f>IF(IF(OR(B64="",B64="bye bye"),"",VLOOKUP(B64,Paigutus!$D$4:$H$67,5,FALSE))=0,"",IF(OR(B64="",B64="bye bye"),"",VLOOKUP(B64,Paigutus!$D$4:$H$67,5,FALSE)))</f>
      </c>
    </row>
    <row r="65" spans="1:4" ht="12.75">
      <c r="A65" s="5">
        <v>64</v>
      </c>
      <c r="B65" s="5" t="str">
        <f>IF('Kohad_49-64'!Q71="","",'Kohad_49-64'!Q71)</f>
        <v>Bye Bye</v>
      </c>
      <c r="C65" s="5">
        <f>IF(IF(OR(B65="",B65="bye bye"),"",VLOOKUP(B65,Paigutus!$D$4:$H$67,4,FALSE))=0,"",IF(OR(B65="",B65="bye bye"),"",VLOOKUP(B65,Paigutus!$D$4:$H$67,4,FALSE)))</f>
      </c>
      <c r="D65" s="5">
        <f>IF(IF(OR(B65="",B65="bye bye"),"",VLOOKUP(B65,Paigutus!$D$4:$H$67,5,FALSE))=0,"",IF(OR(B65="",B65="bye bye"),"",VLOOKUP(B65,Paigutus!$D$4:$H$67,5,FALSE)))</f>
      </c>
    </row>
  </sheetData>
  <sheetProtection selectLockedCells="1" selectUnlockedCells="1"/>
  <autoFilter ref="C1:D65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 Safonov</dc:creator>
  <cp:keywords/>
  <dc:description/>
  <cp:lastModifiedBy>Priit Karjane</cp:lastModifiedBy>
  <cp:lastPrinted>2024-03-16T13:53:27Z</cp:lastPrinted>
  <dcterms:created xsi:type="dcterms:W3CDTF">2023-03-15T10:30:46Z</dcterms:created>
  <dcterms:modified xsi:type="dcterms:W3CDTF">2024-03-18T08:38:37Z</dcterms:modified>
  <cp:category/>
  <cp:version/>
  <cp:contentType/>
  <cp:contentStatus/>
</cp:coreProperties>
</file>