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7176" tabRatio="688" activeTab="5"/>
  </bookViews>
  <sheets>
    <sheet name="Paigutus" sheetId="1" r:id="rId1"/>
    <sheet name="Plussring" sheetId="2" r:id="rId2"/>
    <sheet name="Miinusring" sheetId="3" r:id="rId3"/>
    <sheet name="Kohad_5-16" sheetId="4" r:id="rId4"/>
    <sheet name="Kohad_17-24" sheetId="5" r:id="rId5"/>
    <sheet name="Mängud" sheetId="6" r:id="rId6"/>
    <sheet name="Lõppjärjestus" sheetId="7" r:id="rId7"/>
    <sheet name="Protokoll" sheetId="8" r:id="rId8"/>
    <sheet name="Reitinguks" sheetId="9" r:id="rId9"/>
  </sheets>
  <definedNames>
    <definedName name="_xlnm._FilterDatabase" localSheetId="6" hidden="1">'Lõppjärjestus'!$C$1:$D$25</definedName>
  </definedNames>
  <calcPr fullCalcOnLoad="1"/>
</workbook>
</file>

<file path=xl/sharedStrings.xml><?xml version="1.0" encoding="utf-8"?>
<sst xmlns="http://schemas.openxmlformats.org/spreadsheetml/2006/main" count="352" uniqueCount="154">
  <si>
    <t>Paigutus tabelisse</t>
  </si>
  <si>
    <t>Jrk.</t>
  </si>
  <si>
    <t>Eesnimi</t>
  </si>
  <si>
    <t>Nimi</t>
  </si>
  <si>
    <t>Nimi kokku</t>
  </si>
  <si>
    <t>ID</t>
  </si>
  <si>
    <t>ELTLID</t>
  </si>
  <si>
    <t>Eesti Lauatenniseliit</t>
  </si>
  <si>
    <t>Tulemused kinnitab:</t>
  </si>
  <si>
    <t>ESTONIAN TABLE TENNIS ASSOCIATION</t>
  </si>
  <si>
    <t>Kohtuniku nimi</t>
  </si>
  <si>
    <t>1.</t>
  </si>
  <si>
    <t>2.</t>
  </si>
  <si>
    <t>MIINUSRING</t>
  </si>
  <si>
    <t>3.</t>
  </si>
  <si>
    <t>4.</t>
  </si>
  <si>
    <t>17. - 24.</t>
  </si>
  <si>
    <t>13. - 16.</t>
  </si>
  <si>
    <t>9. - 12.</t>
  </si>
  <si>
    <t>7. - 8.</t>
  </si>
  <si>
    <t>5. - 6.</t>
  </si>
  <si>
    <t>KOHAMÄNGUD (5-16)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</si>
  <si>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</si>
  <si>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</si>
  <si>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</si>
  <si>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</si>
  <si>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</si>
  <si>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</si>
  <si>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</si>
  <si>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</si>
  <si>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</si>
  <si>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15.</t>
  </si>
  <si>
    <t>14.</t>
  </si>
  <si>
    <t>16.</t>
  </si>
  <si>
    <t>KOHAMÄNGUD (17-24)</t>
  </si>
  <si>
    <t>17.</t>
  </si>
  <si>
    <t>18.</t>
  </si>
  <si>
    <t>19.</t>
  </si>
  <si>
    <t>21.</t>
  </si>
  <si>
    <t>20.</t>
  </si>
  <si>
    <t>22.</t>
  </si>
  <si>
    <t>23.</t>
  </si>
  <si>
    <t>24.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</si>
  <si>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</si>
  <si>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</si>
  <si>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</si>
  <si>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</si>
  <si>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</si>
  <si>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</si>
  <si>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</si>
  <si>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</si>
  <si>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</si>
  <si>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</si>
  <si>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</si>
  <si>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w.o.</t>
  </si>
  <si>
    <t>2:0</t>
  </si>
  <si>
    <t>2:1</t>
  </si>
  <si>
    <t>4:0</t>
  </si>
  <si>
    <t>4:1</t>
  </si>
  <si>
    <t>4:2</t>
  </si>
  <si>
    <t>4:3</t>
  </si>
  <si>
    <t>I poolfinaal</t>
  </si>
  <si>
    <t>II poolfinaal</t>
  </si>
  <si>
    <t>finaal</t>
  </si>
  <si>
    <t>23.-24.</t>
  </si>
  <si>
    <t>21.-22.</t>
  </si>
  <si>
    <t>19.-20.</t>
  </si>
  <si>
    <t>17.-18.</t>
  </si>
  <si>
    <t>15.-16.</t>
  </si>
  <si>
    <t>13.-14.</t>
  </si>
  <si>
    <t>11.-12.</t>
  </si>
  <si>
    <t>9.-10.</t>
  </si>
  <si>
    <t>7.-8.</t>
  </si>
  <si>
    <t>5.-6.</t>
  </si>
  <si>
    <t>3.-4.</t>
  </si>
  <si>
    <t>Koht</t>
  </si>
  <si>
    <t>Mängija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</si>
  <si>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</si>
  <si>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</si>
  <si>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</si>
  <si>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</si>
  <si>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</si>
  <si>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</si>
  <si>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</si>
  <si>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</si>
  <si>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</si>
  <si>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</si>
  <si>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</si>
  <si>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</si>
  <si>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</si>
  <si>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PERENIMI</t>
  </si>
  <si>
    <t>EESNIMI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</si>
  <si>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</si>
  <si>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</si>
  <si>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</si>
  <si>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</si>
  <si>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</si>
  <si>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</si>
  <si>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</si>
  <si>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</si>
  <si>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PLUSSRING</t>
  </si>
  <si>
    <t>Kohad</t>
  </si>
  <si>
    <t>Vanusegrupp</t>
  </si>
  <si>
    <t>Kohalik</t>
  </si>
  <si>
    <t>Imre</t>
  </si>
  <si>
    <t>Korsen</t>
  </si>
  <si>
    <t>Imre Korsen</t>
  </si>
  <si>
    <t>Kalju</t>
  </si>
  <si>
    <t>Kalda</t>
  </si>
  <si>
    <t>Kalju Kalda</t>
  </si>
  <si>
    <t>Almar</t>
  </si>
  <si>
    <t>Rahuoja</t>
  </si>
  <si>
    <t>Almar Rahuoja</t>
  </si>
  <si>
    <t>Alvar</t>
  </si>
  <si>
    <t>Oviir</t>
  </si>
  <si>
    <t>Alvar Oviir</t>
  </si>
  <si>
    <t>Karmo</t>
  </si>
  <si>
    <t>Kreuz</t>
  </si>
  <si>
    <t>Karmo Kreuz</t>
  </si>
  <si>
    <t>Ain</t>
  </si>
  <si>
    <t>Raid</t>
  </si>
  <si>
    <t>Ain Raid</t>
  </si>
  <si>
    <t>Raigo</t>
  </si>
  <si>
    <t>Rommot</t>
  </si>
  <si>
    <t>Raigo Rommot</t>
  </si>
  <si>
    <t>Ants</t>
  </si>
  <si>
    <t>Hendrikson</t>
  </si>
  <si>
    <t>Ants Hendrikson</t>
  </si>
  <si>
    <t>Alex</t>
  </si>
  <si>
    <t>Alex Rahuoja</t>
  </si>
  <si>
    <t>Hannes</t>
  </si>
  <si>
    <t>Lepik</t>
  </si>
  <si>
    <t>Hannes Lepik</t>
  </si>
  <si>
    <t>Tõnu</t>
  </si>
  <si>
    <t>Hansar</t>
  </si>
  <si>
    <t>Tõnu Hansar</t>
  </si>
  <si>
    <t>Andrus</t>
  </si>
  <si>
    <t>Plamus</t>
  </si>
  <si>
    <t>Andrus Plamus</t>
  </si>
  <si>
    <t>Raivo</t>
  </si>
  <si>
    <t>Roots</t>
  </si>
  <si>
    <t>Raivo Roots</t>
  </si>
  <si>
    <t>Heiki</t>
  </si>
  <si>
    <t>Heiki Hansar</t>
  </si>
  <si>
    <t>Taivo</t>
  </si>
  <si>
    <t>Koitla</t>
  </si>
  <si>
    <t>Taivo Koitla</t>
  </si>
  <si>
    <t>Allar</t>
  </si>
  <si>
    <t>Allar Oviir</t>
  </si>
  <si>
    <t>Toivo</t>
  </si>
  <si>
    <t>Sepp</t>
  </si>
  <si>
    <t>Toivo Sepp</t>
  </si>
  <si>
    <t>Bye</t>
  </si>
  <si>
    <t>Bye Bye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</si>
</sst>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h&quot;;&quot;Jah&quot;;&quot;Ei&quot;"/>
    <numFmt numFmtId="167" formatCode="&quot;Tõene&quot;;&quot;Tõene&quot;;&quot;Väär&quot;"/>
    <numFmt numFmtId="168" formatCode="&quot;Sees&quot;;&quot;Sees&quot;;&quot;Väljas&quot;"/>
    <numFmt numFmtId="169" formatCode="[$€-2]\ #,##0.00_);[Red]\([$€-2]\ #,##0.00\)"/>
  </numFmts>
  <fonts count="5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0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/>
      <protection locked="0"/>
    </xf>
    <xf numFmtId="14" fontId="10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10" fillId="33" borderId="18" xfId="0" applyNumberFormat="1" applyFont="1" applyFill="1" applyBorder="1" applyAlignment="1" applyProtection="1">
      <alignment/>
      <protection locked="0"/>
    </xf>
    <xf numFmtId="49" fontId="10" fillId="33" borderId="18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10" fillId="33" borderId="18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34" borderId="0" xfId="0" applyFont="1" applyFill="1" applyAlignment="1">
      <alignment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"/>
  <sheetViews>
    <sheetView zoomScalePageLayoutView="0" workbookViewId="0" topLeftCell="A1">
      <selection activeCell="K20" sqref="K20"/>
    </sheetView>
  </sheetViews>
  <sheetFormatPr defaultColWidth="8.7109375" defaultRowHeight="12.75"/>
  <cols>
    <col min="1" max="6" width="8.7109375" style="35" customWidth="1"/>
    <col min="7" max="7" width="10.00390625" style="35" customWidth="1"/>
    <col min="8" max="8" width="5.57421875" style="35" bestFit="1" customWidth="1"/>
    <col min="9" max="9" width="17.421875" style="35" customWidth="1"/>
    <col min="10" max="12" width="8.7109375" style="35" customWidth="1"/>
    <col min="13" max="13" width="8.7109375" style="0" customWidth="1"/>
    <col min="14" max="16384" width="8.7109375" style="35" customWidth="1"/>
  </cols>
  <sheetData>
    <row r="1" spans="1:4" ht="12.75">
      <c r="A1" s="59" t="s">
        <v>0</v>
      </c>
      <c r="B1" s="59"/>
      <c r="C1" s="59"/>
      <c r="D1" s="39"/>
    </row>
    <row r="2" spans="1:11" ht="12.75">
      <c r="A2" s="40"/>
      <c r="B2" s="41"/>
      <c r="C2" s="41"/>
      <c r="D2" s="41"/>
      <c r="H2" s="40"/>
      <c r="I2" s="59"/>
      <c r="J2" s="59"/>
      <c r="K2" s="59"/>
    </row>
    <row r="3" spans="1:11" ht="12.75">
      <c r="A3" s="40" t="s">
        <v>1</v>
      </c>
      <c r="B3" s="40" t="s">
        <v>2</v>
      </c>
      <c r="C3" s="40" t="s">
        <v>3</v>
      </c>
      <c r="D3" s="40" t="s">
        <v>4</v>
      </c>
      <c r="E3" s="40" t="s">
        <v>6</v>
      </c>
      <c r="F3" s="40" t="s">
        <v>5</v>
      </c>
      <c r="G3" s="38" t="s">
        <v>102</v>
      </c>
      <c r="H3" s="38" t="s">
        <v>103</v>
      </c>
      <c r="I3" s="59"/>
      <c r="J3" s="59"/>
      <c r="K3" s="59"/>
    </row>
    <row r="4" spans="1:11" ht="12.75">
      <c r="A4" s="42">
        <v>1</v>
      </c>
      <c r="B4" s="100" t="s">
        <v>104</v>
      </c>
      <c r="C4" s="100" t="s">
        <v>105</v>
      </c>
      <c r="D4" s="100" t="s">
        <v>106</v>
      </c>
      <c r="E4" s="100">
        <v>441</v>
      </c>
      <c r="F4" s="43">
        <v>1</v>
      </c>
      <c r="G4" s="40"/>
      <c r="H4" s="40"/>
      <c r="I4" s="59"/>
      <c r="J4" s="59"/>
      <c r="K4" s="59"/>
    </row>
    <row r="5" spans="1:8" ht="12.75">
      <c r="A5" s="42">
        <v>2</v>
      </c>
      <c r="B5" s="100" t="s">
        <v>107</v>
      </c>
      <c r="C5" s="100" t="s">
        <v>108</v>
      </c>
      <c r="D5" s="100" t="s">
        <v>109</v>
      </c>
      <c r="E5" s="100">
        <v>346</v>
      </c>
      <c r="F5" s="43">
        <v>2</v>
      </c>
      <c r="G5" s="40"/>
      <c r="H5" s="40"/>
    </row>
    <row r="6" spans="1:8" ht="20.25">
      <c r="A6" s="42">
        <v>3</v>
      </c>
      <c r="B6" s="100" t="s">
        <v>110</v>
      </c>
      <c r="C6" s="100" t="s">
        <v>111</v>
      </c>
      <c r="D6" s="100" t="s">
        <v>112</v>
      </c>
      <c r="E6" s="100">
        <v>493</v>
      </c>
      <c r="F6" s="43">
        <v>3</v>
      </c>
      <c r="G6" s="40"/>
      <c r="H6" s="40"/>
    </row>
    <row r="7" spans="1:8" ht="12.75">
      <c r="A7" s="42">
        <v>4</v>
      </c>
      <c r="B7" s="100" t="s">
        <v>113</v>
      </c>
      <c r="C7" s="100" t="s">
        <v>114</v>
      </c>
      <c r="D7" s="100" t="s">
        <v>115</v>
      </c>
      <c r="E7" s="100">
        <v>394</v>
      </c>
      <c r="F7" s="43">
        <v>4</v>
      </c>
      <c r="G7" s="40"/>
      <c r="H7" s="40"/>
    </row>
    <row r="8" spans="1:8" ht="20.25">
      <c r="A8" s="42">
        <v>5</v>
      </c>
      <c r="B8" s="100" t="s">
        <v>116</v>
      </c>
      <c r="C8" s="100" t="s">
        <v>117</v>
      </c>
      <c r="D8" s="100" t="s">
        <v>118</v>
      </c>
      <c r="E8" s="100">
        <v>358</v>
      </c>
      <c r="F8" s="43">
        <v>5</v>
      </c>
      <c r="G8" s="40"/>
      <c r="H8" s="40"/>
    </row>
    <row r="9" spans="1:8" ht="12.75">
      <c r="A9" s="42">
        <v>6</v>
      </c>
      <c r="B9" s="100" t="s">
        <v>119</v>
      </c>
      <c r="C9" s="100" t="s">
        <v>120</v>
      </c>
      <c r="D9" s="100" t="s">
        <v>121</v>
      </c>
      <c r="E9" s="100">
        <v>7472</v>
      </c>
      <c r="F9" s="43">
        <v>6</v>
      </c>
      <c r="G9" s="40"/>
      <c r="H9" s="40"/>
    </row>
    <row r="10" spans="1:8" ht="20.25">
      <c r="A10" s="42">
        <v>7</v>
      </c>
      <c r="B10" s="100" t="s">
        <v>122</v>
      </c>
      <c r="C10" s="100" t="s">
        <v>123</v>
      </c>
      <c r="D10" s="100" t="s">
        <v>124</v>
      </c>
      <c r="E10" s="100">
        <v>7194</v>
      </c>
      <c r="F10" s="43">
        <v>7</v>
      </c>
      <c r="G10" s="40"/>
      <c r="H10" s="40"/>
    </row>
    <row r="11" spans="1:8" ht="20.25">
      <c r="A11" s="42">
        <v>8</v>
      </c>
      <c r="B11" s="100" t="s">
        <v>125</v>
      </c>
      <c r="C11" s="100" t="s">
        <v>126</v>
      </c>
      <c r="D11" s="100" t="s">
        <v>127</v>
      </c>
      <c r="E11" s="100">
        <v>356</v>
      </c>
      <c r="F11" s="43">
        <v>8</v>
      </c>
      <c r="G11" s="40"/>
      <c r="H11" s="40"/>
    </row>
    <row r="12" spans="1:8" ht="20.25">
      <c r="A12" s="42">
        <v>9</v>
      </c>
      <c r="B12" s="100" t="s">
        <v>128</v>
      </c>
      <c r="C12" s="100" t="s">
        <v>111</v>
      </c>
      <c r="D12" s="100" t="s">
        <v>129</v>
      </c>
      <c r="E12" s="100">
        <v>9464</v>
      </c>
      <c r="F12" s="43">
        <v>9</v>
      </c>
      <c r="G12" s="40"/>
      <c r="H12" s="40"/>
    </row>
    <row r="13" spans="1:8" ht="20.25">
      <c r="A13" s="42">
        <v>10</v>
      </c>
      <c r="B13" s="100" t="s">
        <v>130</v>
      </c>
      <c r="C13" s="100" t="s">
        <v>131</v>
      </c>
      <c r="D13" s="100" t="s">
        <v>132</v>
      </c>
      <c r="E13" s="100">
        <v>9400</v>
      </c>
      <c r="F13" s="43">
        <v>10</v>
      </c>
      <c r="G13" s="40"/>
      <c r="H13" s="40"/>
    </row>
    <row r="14" spans="1:8" ht="20.25">
      <c r="A14" s="42">
        <v>11</v>
      </c>
      <c r="B14" s="100" t="s">
        <v>133</v>
      </c>
      <c r="C14" s="100" t="s">
        <v>134</v>
      </c>
      <c r="D14" s="100" t="s">
        <v>135</v>
      </c>
      <c r="E14" s="100">
        <v>1684</v>
      </c>
      <c r="F14" s="43">
        <v>11</v>
      </c>
      <c r="G14" s="40"/>
      <c r="H14" s="40"/>
    </row>
    <row r="15" spans="1:8" ht="20.25">
      <c r="A15" s="42">
        <v>12</v>
      </c>
      <c r="B15" s="100" t="s">
        <v>136</v>
      </c>
      <c r="C15" s="100" t="s">
        <v>137</v>
      </c>
      <c r="D15" s="100" t="s">
        <v>138</v>
      </c>
      <c r="E15" s="100">
        <v>7667</v>
      </c>
      <c r="F15" s="43">
        <v>12</v>
      </c>
      <c r="G15" s="40"/>
      <c r="H15" s="40"/>
    </row>
    <row r="16" spans="1:8" ht="12.75">
      <c r="A16" s="42">
        <v>13</v>
      </c>
      <c r="B16" s="100" t="s">
        <v>139</v>
      </c>
      <c r="C16" s="100" t="s">
        <v>140</v>
      </c>
      <c r="D16" s="100" t="s">
        <v>141</v>
      </c>
      <c r="E16" s="100">
        <v>3451</v>
      </c>
      <c r="F16" s="43">
        <v>13</v>
      </c>
      <c r="G16" s="40"/>
      <c r="H16" s="40"/>
    </row>
    <row r="17" spans="1:8" ht="20.25">
      <c r="A17" s="42">
        <v>14</v>
      </c>
      <c r="B17" s="100" t="s">
        <v>142</v>
      </c>
      <c r="C17" s="100" t="s">
        <v>134</v>
      </c>
      <c r="D17" s="100" t="s">
        <v>143</v>
      </c>
      <c r="E17" s="100">
        <v>299</v>
      </c>
      <c r="F17" s="43">
        <v>14</v>
      </c>
      <c r="G17" s="40"/>
      <c r="H17" s="40"/>
    </row>
    <row r="18" spans="1:8" ht="12.75">
      <c r="A18" s="42">
        <v>15</v>
      </c>
      <c r="B18" s="100" t="s">
        <v>144</v>
      </c>
      <c r="C18" s="100" t="s">
        <v>145</v>
      </c>
      <c r="D18" s="100" t="s">
        <v>146</v>
      </c>
      <c r="E18" s="100">
        <v>8740</v>
      </c>
      <c r="F18" s="43">
        <v>15</v>
      </c>
      <c r="G18" s="40"/>
      <c r="H18" s="40"/>
    </row>
    <row r="19" spans="1:8" ht="12.75">
      <c r="A19" s="42">
        <v>16</v>
      </c>
      <c r="B19" s="100" t="s">
        <v>147</v>
      </c>
      <c r="C19" s="100" t="s">
        <v>114</v>
      </c>
      <c r="D19" s="100" t="s">
        <v>148</v>
      </c>
      <c r="E19" s="100">
        <v>228</v>
      </c>
      <c r="F19" s="43">
        <v>16</v>
      </c>
      <c r="G19" s="40"/>
      <c r="H19" s="40"/>
    </row>
    <row r="20" spans="1:8" ht="12.75">
      <c r="A20" s="42">
        <v>17</v>
      </c>
      <c r="B20" s="100" t="s">
        <v>149</v>
      </c>
      <c r="C20" s="100" t="s">
        <v>150</v>
      </c>
      <c r="D20" s="100" t="s">
        <v>151</v>
      </c>
      <c r="E20" s="100">
        <v>417</v>
      </c>
      <c r="F20" s="43">
        <v>17</v>
      </c>
      <c r="G20" s="40"/>
      <c r="H20" s="40"/>
    </row>
    <row r="21" spans="1:8" ht="12.75">
      <c r="A21" s="42">
        <v>18</v>
      </c>
      <c r="B21" s="100" t="s">
        <v>152</v>
      </c>
      <c r="C21" s="100" t="s">
        <v>152</v>
      </c>
      <c r="D21" s="100" t="s">
        <v>153</v>
      </c>
      <c r="E21" s="100">
        <v>0</v>
      </c>
      <c r="F21" s="43">
        <v>18</v>
      </c>
      <c r="G21" s="40"/>
      <c r="H21" s="40"/>
    </row>
    <row r="22" spans="1:8" ht="12.75">
      <c r="A22" s="42">
        <v>19</v>
      </c>
      <c r="B22" s="100" t="s">
        <v>152</v>
      </c>
      <c r="C22" s="100" t="s">
        <v>152</v>
      </c>
      <c r="D22" s="100" t="s">
        <v>153</v>
      </c>
      <c r="E22" s="100">
        <v>0</v>
      </c>
      <c r="F22" s="43">
        <v>19</v>
      </c>
      <c r="G22" s="40"/>
      <c r="H22" s="40"/>
    </row>
    <row r="23" spans="1:8" ht="12.75">
      <c r="A23" s="42">
        <v>20</v>
      </c>
      <c r="B23" s="100" t="s">
        <v>152</v>
      </c>
      <c r="C23" s="100" t="s">
        <v>152</v>
      </c>
      <c r="D23" s="100" t="s">
        <v>153</v>
      </c>
      <c r="E23" s="100">
        <v>0</v>
      </c>
      <c r="F23" s="43">
        <v>20</v>
      </c>
      <c r="G23" s="40"/>
      <c r="H23" s="40"/>
    </row>
    <row r="24" spans="1:8" ht="12.75">
      <c r="A24" s="42">
        <v>21</v>
      </c>
      <c r="B24" s="100" t="s">
        <v>152</v>
      </c>
      <c r="C24" s="100" t="s">
        <v>152</v>
      </c>
      <c r="D24" s="100" t="s">
        <v>153</v>
      </c>
      <c r="E24" s="100">
        <v>0</v>
      </c>
      <c r="F24" s="43">
        <v>21</v>
      </c>
      <c r="G24" s="40"/>
      <c r="H24" s="40"/>
    </row>
    <row r="25" spans="1:8" ht="12.75">
      <c r="A25" s="42">
        <v>22</v>
      </c>
      <c r="B25" s="100" t="s">
        <v>152</v>
      </c>
      <c r="C25" s="100" t="s">
        <v>152</v>
      </c>
      <c r="D25" s="100" t="s">
        <v>153</v>
      </c>
      <c r="E25" s="100">
        <v>0</v>
      </c>
      <c r="F25" s="43">
        <v>22</v>
      </c>
      <c r="G25" s="40"/>
      <c r="H25" s="40"/>
    </row>
    <row r="26" spans="1:8" ht="12.75">
      <c r="A26" s="42">
        <v>23</v>
      </c>
      <c r="B26" s="100" t="s">
        <v>152</v>
      </c>
      <c r="C26" s="100" t="s">
        <v>152</v>
      </c>
      <c r="D26" s="100" t="s">
        <v>153</v>
      </c>
      <c r="E26" s="100">
        <v>0</v>
      </c>
      <c r="F26" s="43">
        <v>23</v>
      </c>
      <c r="G26" s="40"/>
      <c r="H26" s="40"/>
    </row>
    <row r="27" spans="1:8" ht="12.75">
      <c r="A27" s="42">
        <v>24</v>
      </c>
      <c r="B27" s="100" t="s">
        <v>152</v>
      </c>
      <c r="C27" s="100" t="s">
        <v>152</v>
      </c>
      <c r="D27" s="100" t="s">
        <v>153</v>
      </c>
      <c r="E27" s="100">
        <v>0</v>
      </c>
      <c r="F27" s="43">
        <v>24</v>
      </c>
      <c r="G27" s="40"/>
      <c r="H27" s="40"/>
    </row>
  </sheetData>
  <sheetProtection formatCells="0" formatColumns="0" formatRows="0" insertColumns="0" insertRows="0" insertHyperlinks="0" selectLockedCells="1"/>
  <mergeCells count="4">
    <mergeCell ref="A1:C1"/>
    <mergeCell ref="I2:K2"/>
    <mergeCell ref="I3:K3"/>
    <mergeCell ref="I4:K4"/>
  </mergeCells>
  <dataValidations count="1">
    <dataValidation type="list" allowBlank="1" showInputMessage="1" showErrorMessage="1" sqref="H4:H27">
      <formula1>"ja,ei"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6"/>
  <sheetViews>
    <sheetView zoomScalePageLayoutView="0" workbookViewId="0" topLeftCell="A4">
      <selection activeCell="V24" sqref="V24"/>
    </sheetView>
  </sheetViews>
  <sheetFormatPr defaultColWidth="9.140625" defaultRowHeight="12.75"/>
  <cols>
    <col min="1" max="1" width="2.7109375" style="0" bestFit="1" customWidth="1"/>
    <col min="2" max="19" width="5.7109375" style="0" customWidth="1"/>
    <col min="20" max="20" width="2.28125" style="0" bestFit="1" customWidth="1"/>
  </cols>
  <sheetData>
    <row r="1" spans="1:19" ht="15">
      <c r="A1" s="61" t="s">
        <v>7</v>
      </c>
      <c r="B1" s="61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3" t="s">
        <v>8</v>
      </c>
      <c r="Q1" s="63"/>
      <c r="R1" s="63"/>
      <c r="S1" s="63"/>
    </row>
    <row r="2" spans="1:19" ht="12.75">
      <c r="A2" s="64" t="s">
        <v>9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7" t="s">
        <v>10</v>
      </c>
      <c r="Q2" s="67"/>
      <c r="R2" s="67"/>
      <c r="S2" s="67"/>
    </row>
    <row r="3" spans="1:19" ht="12.75">
      <c r="A3" s="4"/>
      <c r="B3" s="68"/>
      <c r="C3" s="68"/>
      <c r="D3" s="68"/>
      <c r="E3" s="5"/>
      <c r="F3" s="6"/>
      <c r="G3" s="5"/>
      <c r="H3" s="5"/>
      <c r="I3" s="5"/>
      <c r="J3" s="69"/>
      <c r="K3" s="69"/>
      <c r="L3" s="5"/>
      <c r="M3" s="5"/>
      <c r="N3" s="5"/>
      <c r="O3" s="7"/>
      <c r="P3" s="67"/>
      <c r="Q3" s="67"/>
      <c r="R3" s="67"/>
      <c r="S3" s="67"/>
    </row>
    <row r="4" spans="1:20" ht="12.75">
      <c r="A4" s="73" t="s">
        <v>100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1" ht="12.75">
      <c r="A5" s="3"/>
      <c r="B5" s="3"/>
      <c r="C5" s="3"/>
      <c r="D5" s="8">
        <v>1</v>
      </c>
      <c r="E5" s="70" t="str">
        <f>VLOOKUP(D5,Paigutus!$A$4:$F$27,4,FALSE)</f>
        <v>Imre Korsen</v>
      </c>
      <c r="F5" s="70"/>
      <c r="G5" s="70"/>
      <c r="H5" s="3"/>
      <c r="I5" s="3"/>
      <c r="J5" s="3"/>
      <c r="N5" s="60"/>
      <c r="O5" s="60"/>
      <c r="P5" s="60"/>
      <c r="Q5" s="60"/>
      <c r="R5" s="60"/>
      <c r="S5" s="3"/>
      <c r="T5" s="3"/>
      <c r="U5" s="3"/>
    </row>
    <row r="6" spans="1:21" ht="12.75">
      <c r="A6" s="8">
        <v>16</v>
      </c>
      <c r="B6" s="70" t="str">
        <f>VLOOKUP(A6,Paigutus!$A$4:$F$27,4,FALSE)</f>
        <v>Allar Oviir</v>
      </c>
      <c r="C6" s="70"/>
      <c r="D6" s="70"/>
      <c r="E6" s="3"/>
      <c r="F6" s="3"/>
      <c r="G6" s="9">
        <v>109</v>
      </c>
      <c r="H6" s="72" t="str">
        <f>IF(Mängud!E10="","",Mängud!E10)</f>
        <v>Imre Korsen</v>
      </c>
      <c r="I6" s="72"/>
      <c r="J6" s="72"/>
      <c r="K6" s="3"/>
      <c r="L6" s="3"/>
      <c r="M6" s="3"/>
      <c r="N6" s="60"/>
      <c r="O6" s="60"/>
      <c r="P6" s="60"/>
      <c r="Q6" s="60"/>
      <c r="R6" s="60"/>
      <c r="S6" s="3"/>
      <c r="T6" s="3"/>
      <c r="U6" s="3"/>
    </row>
    <row r="7" spans="1:21" ht="12.75">
      <c r="A7" s="3"/>
      <c r="B7" s="3"/>
      <c r="C7" s="3"/>
      <c r="D7" s="9">
        <v>101</v>
      </c>
      <c r="E7" s="66" t="str">
        <f>IF(Mängud!E2="","",Mängud!E2)</f>
        <v>Allar Oviir</v>
      </c>
      <c r="F7" s="66"/>
      <c r="G7" s="66"/>
      <c r="H7" s="10"/>
      <c r="I7" s="11" t="str">
        <f>IF(Mängud!F10="","",Mängud!F10)</f>
        <v>3:0</v>
      </c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8">
        <v>17</v>
      </c>
      <c r="B8" s="70" t="str">
        <f>VLOOKUP(A8,Paigutus!$A$4:$F$27,4,FALSE)</f>
        <v>Toivo Sepp</v>
      </c>
      <c r="C8" s="70"/>
      <c r="D8" s="71"/>
      <c r="E8" s="10"/>
      <c r="F8" s="11" t="str">
        <f>IF(Mängud!F2="","",Mängud!F2)</f>
        <v>3:0</v>
      </c>
      <c r="G8" s="3"/>
      <c r="H8" s="3"/>
      <c r="I8" s="3"/>
      <c r="J8" s="12">
        <v>125</v>
      </c>
      <c r="K8" s="72" t="str">
        <f>IF(Mängud!E26="","",Mängud!E26)</f>
        <v>Imre Korsen</v>
      </c>
      <c r="L8" s="72"/>
      <c r="M8" s="72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8">
        <v>8</v>
      </c>
      <c r="E9" s="70" t="str">
        <f>VLOOKUP(D9,Paigutus!$A$4:$F$27,4,FALSE)</f>
        <v>Ants Hendrikson</v>
      </c>
      <c r="F9" s="70"/>
      <c r="G9" s="70"/>
      <c r="H9" s="3"/>
      <c r="I9" s="3"/>
      <c r="J9" s="12"/>
      <c r="K9" s="10"/>
      <c r="L9" s="11" t="str">
        <f>IF(Mängud!F26="","",Mängud!F26)</f>
        <v>3:0</v>
      </c>
      <c r="M9" s="9"/>
      <c r="N9" s="3"/>
      <c r="O9" s="3"/>
      <c r="P9" s="3"/>
      <c r="Q9" s="3"/>
      <c r="R9" s="3"/>
      <c r="S9" s="3"/>
      <c r="T9" s="3"/>
      <c r="U9" s="3"/>
    </row>
    <row r="10" spans="1:21" ht="12.75">
      <c r="A10" s="8">
        <v>9</v>
      </c>
      <c r="B10" s="70" t="str">
        <f>VLOOKUP(A10,Paigutus!$A$4:$F$27,4,FALSE)</f>
        <v>Alex Rahuoja</v>
      </c>
      <c r="C10" s="70"/>
      <c r="D10" s="70"/>
      <c r="E10" s="3"/>
      <c r="F10" s="3"/>
      <c r="G10" s="9">
        <v>110</v>
      </c>
      <c r="H10" s="72" t="str">
        <f>IF(Mängud!E11="","",Mängud!E11)</f>
        <v>Ants Hendrikson</v>
      </c>
      <c r="I10" s="72"/>
      <c r="J10" s="72"/>
      <c r="K10" s="13"/>
      <c r="L10" s="3"/>
      <c r="M10" s="12"/>
      <c r="N10" s="3"/>
      <c r="O10" s="3"/>
      <c r="P10" s="3"/>
      <c r="Q10" s="3"/>
      <c r="R10" s="3"/>
      <c r="S10" s="3"/>
      <c r="T10" s="3"/>
      <c r="U10" s="3"/>
    </row>
    <row r="11" spans="1:21" ht="12.75">
      <c r="A11" s="3"/>
      <c r="B11" s="3"/>
      <c r="C11" s="3"/>
      <c r="D11" s="9">
        <v>102</v>
      </c>
      <c r="E11" s="66" t="str">
        <f>IF(Mängud!E3="","",Mängud!E3)</f>
        <v>Alex Rahuoja</v>
      </c>
      <c r="F11" s="66"/>
      <c r="G11" s="66"/>
      <c r="H11" s="10"/>
      <c r="I11" s="11" t="str">
        <f>IF(Mängud!F11="","",Mängud!F11)</f>
        <v>3:0</v>
      </c>
      <c r="J11" s="14"/>
      <c r="K11" s="15"/>
      <c r="L11" s="3"/>
      <c r="M11" s="12"/>
      <c r="N11" s="3"/>
      <c r="O11" s="3"/>
      <c r="P11" s="3"/>
      <c r="Q11" s="3"/>
      <c r="R11" s="3"/>
      <c r="S11" s="3"/>
      <c r="T11" s="3"/>
      <c r="U11" s="3"/>
    </row>
    <row r="12" spans="1:21" ht="12.75">
      <c r="A12" s="8">
        <v>24</v>
      </c>
      <c r="B12" s="70" t="str">
        <f>VLOOKUP(A12,Paigutus!$A$4:$F$27,4,FALSE)</f>
        <v>Bye Bye</v>
      </c>
      <c r="C12" s="70"/>
      <c r="D12" s="71"/>
      <c r="E12" s="10"/>
      <c r="F12" s="11" t="str">
        <f>IF(Mängud!F3="","",Mängud!F3)</f>
        <v>w.o.</v>
      </c>
      <c r="G12" s="3"/>
      <c r="H12" s="3"/>
      <c r="I12" s="3"/>
      <c r="J12" s="3"/>
      <c r="K12" s="3"/>
      <c r="L12" s="3"/>
      <c r="M12" s="12">
        <v>141</v>
      </c>
      <c r="N12" s="72" t="str">
        <f>IF(Mängud!E42="","",Mängud!E42)</f>
        <v>Alvar Oviir</v>
      </c>
      <c r="O12" s="72"/>
      <c r="P12" s="72"/>
      <c r="Q12" s="3"/>
      <c r="R12" s="3"/>
      <c r="S12" s="3"/>
      <c r="T12" s="3"/>
      <c r="U12" s="3"/>
    </row>
    <row r="13" spans="1:21" ht="12.75">
      <c r="A13" s="3"/>
      <c r="B13" s="3"/>
      <c r="C13" s="3"/>
      <c r="D13" s="8">
        <v>5</v>
      </c>
      <c r="E13" s="70" t="str">
        <f>VLOOKUP(D13,Paigutus!$A$4:$F$27,4,FALSE)</f>
        <v>Karmo Kreuz</v>
      </c>
      <c r="F13" s="70"/>
      <c r="G13" s="70"/>
      <c r="H13" s="3"/>
      <c r="I13" s="3"/>
      <c r="J13" s="3"/>
      <c r="K13" s="3"/>
      <c r="L13" s="3"/>
      <c r="M13" s="12"/>
      <c r="N13" s="10"/>
      <c r="O13" s="11" t="str">
        <f>IF(Mängud!F42="","",Mängud!F42)</f>
        <v>3:0</v>
      </c>
      <c r="P13" s="9"/>
      <c r="Q13" s="3"/>
      <c r="R13" s="3"/>
      <c r="S13" s="3"/>
      <c r="T13" s="3"/>
      <c r="U13" s="3"/>
    </row>
    <row r="14" spans="1:21" ht="12.75">
      <c r="A14" s="8">
        <v>12</v>
      </c>
      <c r="B14" s="70" t="str">
        <f>VLOOKUP(A14,Paigutus!$A$4:$F$27,4,FALSE)</f>
        <v>Andrus Plamus</v>
      </c>
      <c r="C14" s="70"/>
      <c r="D14" s="70"/>
      <c r="E14" s="3"/>
      <c r="F14" s="3"/>
      <c r="G14" s="9">
        <v>111</v>
      </c>
      <c r="H14" s="72" t="str">
        <f>IF(Mängud!E12="","",Mängud!E12)</f>
        <v>Andrus Plamus</v>
      </c>
      <c r="I14" s="72"/>
      <c r="J14" s="72"/>
      <c r="K14" s="3"/>
      <c r="L14" s="3"/>
      <c r="M14" s="12"/>
      <c r="N14" s="3"/>
      <c r="O14" s="3"/>
      <c r="P14" s="12"/>
      <c r="Q14" s="3"/>
      <c r="R14" s="3"/>
      <c r="S14" s="3"/>
      <c r="T14" s="3"/>
      <c r="U14" s="3"/>
    </row>
    <row r="15" spans="1:21" ht="12.75">
      <c r="A15" s="3"/>
      <c r="B15" s="3"/>
      <c r="C15" s="3"/>
      <c r="D15" s="9">
        <v>103</v>
      </c>
      <c r="E15" s="66" t="str">
        <f>IF(Mängud!E4="","",Mängud!E4)</f>
        <v>Andrus Plamus</v>
      </c>
      <c r="F15" s="66"/>
      <c r="G15" s="66"/>
      <c r="H15" s="10"/>
      <c r="I15" s="11" t="str">
        <f>IF(Mängud!F12="","",Mängud!F12)</f>
        <v>3:0</v>
      </c>
      <c r="J15" s="9"/>
      <c r="K15" s="3"/>
      <c r="L15" s="3"/>
      <c r="M15" s="12"/>
      <c r="N15" s="3"/>
      <c r="O15" s="3"/>
      <c r="P15" s="12"/>
      <c r="Q15" s="3"/>
      <c r="R15" s="3"/>
      <c r="S15" s="3"/>
      <c r="T15" s="3"/>
      <c r="U15" s="3"/>
    </row>
    <row r="16" spans="1:21" ht="12.75">
      <c r="A16" s="8">
        <v>21</v>
      </c>
      <c r="B16" s="70" t="str">
        <f>VLOOKUP(A16,Paigutus!$A$4:$F$27,4,FALSE)</f>
        <v>Bye Bye</v>
      </c>
      <c r="C16" s="70"/>
      <c r="D16" s="71"/>
      <c r="E16" s="10"/>
      <c r="F16" s="11" t="str">
        <f>IF(Mängud!F4="","",Mängud!F4)</f>
        <v>w.o.</v>
      </c>
      <c r="G16" s="3"/>
      <c r="H16" s="3"/>
      <c r="I16" s="3"/>
      <c r="J16" s="12">
        <v>126</v>
      </c>
      <c r="K16" s="72" t="str">
        <f>IF(Mängud!E27="","",Mängud!E27)</f>
        <v>Alvar Oviir</v>
      </c>
      <c r="L16" s="72"/>
      <c r="M16" s="72"/>
      <c r="N16" s="13"/>
      <c r="O16" s="3"/>
      <c r="P16" s="12"/>
      <c r="Q16" s="3"/>
      <c r="R16" s="3"/>
      <c r="S16" s="3"/>
      <c r="T16" s="3"/>
      <c r="U16" s="3"/>
    </row>
    <row r="17" spans="1:21" ht="12.75">
      <c r="A17" s="3"/>
      <c r="B17" s="3"/>
      <c r="C17" s="3"/>
      <c r="D17" s="8">
        <v>4</v>
      </c>
      <c r="E17" s="70" t="str">
        <f>VLOOKUP(D17,Paigutus!$A$4:$F$27,4,FALSE)</f>
        <v>Alvar Oviir</v>
      </c>
      <c r="F17" s="70"/>
      <c r="G17" s="70"/>
      <c r="H17" s="3"/>
      <c r="I17" s="3"/>
      <c r="J17" s="12"/>
      <c r="K17" s="10"/>
      <c r="L17" s="11" t="str">
        <f>IF(Mängud!F27="","",Mängud!F27)</f>
        <v>3:1</v>
      </c>
      <c r="M17" s="14"/>
      <c r="N17" s="15"/>
      <c r="O17" s="3"/>
      <c r="P17" s="12"/>
      <c r="Q17" s="3"/>
      <c r="R17" s="3"/>
      <c r="S17" s="3"/>
      <c r="T17" s="3"/>
      <c r="U17" s="3"/>
    </row>
    <row r="18" spans="1:21" ht="12.75">
      <c r="A18" s="8">
        <v>13</v>
      </c>
      <c r="B18" s="70" t="str">
        <f>VLOOKUP(A18,Paigutus!$A$4:$F$27,4,FALSE)</f>
        <v>Raivo Roots</v>
      </c>
      <c r="C18" s="70"/>
      <c r="D18" s="70"/>
      <c r="E18" s="3"/>
      <c r="F18" s="3"/>
      <c r="G18" s="9">
        <v>112</v>
      </c>
      <c r="H18" s="72" t="str">
        <f>IF(Mängud!E13="","",Mängud!E13)</f>
        <v>Alvar Oviir</v>
      </c>
      <c r="I18" s="72"/>
      <c r="J18" s="72"/>
      <c r="K18" s="13"/>
      <c r="L18" s="3"/>
      <c r="M18" s="3"/>
      <c r="N18" s="3"/>
      <c r="O18" s="3"/>
      <c r="P18" s="12"/>
      <c r="Q18" s="3"/>
      <c r="R18" s="3"/>
      <c r="S18" s="3"/>
      <c r="T18" s="3"/>
      <c r="U18" s="3"/>
    </row>
    <row r="19" spans="1:21" ht="12.75">
      <c r="A19" s="3"/>
      <c r="B19" s="3"/>
      <c r="C19" s="3"/>
      <c r="D19" s="9">
        <v>104</v>
      </c>
      <c r="E19" s="66" t="str">
        <f>IF(Mängud!E5="","",Mängud!E5)</f>
        <v>Raivo Roots</v>
      </c>
      <c r="F19" s="66"/>
      <c r="G19" s="66"/>
      <c r="H19" s="10"/>
      <c r="I19" s="11" t="str">
        <f>IF(Mängud!F13="","",Mängud!F13)</f>
        <v>3:0</v>
      </c>
      <c r="J19" s="14"/>
      <c r="K19" s="15"/>
      <c r="L19" s="3"/>
      <c r="M19" s="3"/>
      <c r="N19" s="3"/>
      <c r="O19" s="3"/>
      <c r="P19" s="12"/>
      <c r="Q19" s="3"/>
      <c r="R19" s="3"/>
      <c r="S19" s="3"/>
      <c r="T19" s="3"/>
      <c r="U19" s="3"/>
    </row>
    <row r="20" spans="1:21" ht="12.75">
      <c r="A20" s="8">
        <v>20</v>
      </c>
      <c r="B20" s="70" t="str">
        <f>VLOOKUP(A20,Paigutus!$A$4:$F$27,4,FALSE)</f>
        <v>Bye Bye</v>
      </c>
      <c r="C20" s="70"/>
      <c r="D20" s="71"/>
      <c r="E20" s="10"/>
      <c r="F20" s="11" t="str">
        <f>IF(Mängud!F5="","",Mängud!F5)</f>
        <v>w.o.</v>
      </c>
      <c r="G20" s="3"/>
      <c r="H20" s="3"/>
      <c r="I20" s="3"/>
      <c r="J20" s="3"/>
      <c r="K20" s="3"/>
      <c r="L20" s="3"/>
      <c r="M20" s="3"/>
      <c r="N20" s="3"/>
      <c r="O20" s="3"/>
      <c r="P20" s="12">
        <v>155</v>
      </c>
      <c r="Q20" s="72" t="str">
        <f>IF(Mängud!E56="","",Mängud!E56)</f>
        <v>Alvar Oviir</v>
      </c>
      <c r="R20" s="72"/>
      <c r="S20" s="72"/>
      <c r="T20" s="8" t="s">
        <v>11</v>
      </c>
      <c r="U20" s="3"/>
    </row>
    <row r="21" spans="1:21" ht="12.75">
      <c r="A21" s="3"/>
      <c r="B21" s="3"/>
      <c r="C21" s="3"/>
      <c r="D21" s="8">
        <v>3</v>
      </c>
      <c r="E21" s="70" t="str">
        <f>VLOOKUP(D21,Paigutus!$A$4:$F$27,4,FALSE)</f>
        <v>Almar Rahuoja</v>
      </c>
      <c r="F21" s="70"/>
      <c r="G21" s="70"/>
      <c r="H21" s="3"/>
      <c r="I21" s="3"/>
      <c r="J21" s="3"/>
      <c r="K21" s="3"/>
      <c r="L21" s="3"/>
      <c r="M21" s="3"/>
      <c r="N21" s="3"/>
      <c r="O21" s="3"/>
      <c r="P21" s="12"/>
      <c r="Q21" s="16"/>
      <c r="R21" s="17" t="str">
        <f>IF(Mängud!F56="","",Mängud!F56)</f>
        <v>3:1</v>
      </c>
      <c r="S21" s="15"/>
      <c r="T21" s="3"/>
      <c r="U21" s="3"/>
    </row>
    <row r="22" spans="1:21" ht="12.75">
      <c r="A22" s="8">
        <v>14</v>
      </c>
      <c r="B22" s="70" t="str">
        <f>VLOOKUP(A22,Paigutus!$A$4:$F$27,4,FALSE)</f>
        <v>Heiki Hansar</v>
      </c>
      <c r="C22" s="70"/>
      <c r="D22" s="70"/>
      <c r="E22" s="3"/>
      <c r="F22" s="3"/>
      <c r="G22" s="9">
        <v>113</v>
      </c>
      <c r="H22" s="72" t="str">
        <f>IF(Mängud!E14="","",Mängud!E14)</f>
        <v>Almar Rahuoja</v>
      </c>
      <c r="I22" s="72"/>
      <c r="J22" s="72"/>
      <c r="K22" s="3"/>
      <c r="L22" s="3"/>
      <c r="M22" s="3"/>
      <c r="N22" s="3"/>
      <c r="O22" s="3"/>
      <c r="P22" s="12"/>
      <c r="Q22" s="3"/>
      <c r="R22" s="3"/>
      <c r="S22" s="3"/>
      <c r="T22" s="3"/>
      <c r="U22" s="3"/>
    </row>
    <row r="23" spans="1:21" ht="12.75">
      <c r="A23" s="3"/>
      <c r="B23" s="3"/>
      <c r="C23" s="3"/>
      <c r="D23" s="9">
        <v>105</v>
      </c>
      <c r="E23" s="66" t="str">
        <f>IF(Mängud!E6="","",Mängud!E6)</f>
        <v>Heiki Hansar</v>
      </c>
      <c r="F23" s="66"/>
      <c r="G23" s="66"/>
      <c r="H23" s="10"/>
      <c r="I23" s="11" t="str">
        <f>IF(Mängud!F14="","",Mängud!F14)</f>
        <v>3:0</v>
      </c>
      <c r="J23" s="9"/>
      <c r="K23" s="3"/>
      <c r="L23" s="3"/>
      <c r="M23" s="3"/>
      <c r="N23" s="3"/>
      <c r="O23" s="3"/>
      <c r="P23" s="12"/>
      <c r="Q23" s="3"/>
      <c r="R23" s="3"/>
      <c r="S23" s="3"/>
      <c r="T23" s="3"/>
      <c r="U23" s="3"/>
    </row>
    <row r="24" spans="1:21" ht="12.75">
      <c r="A24" s="8">
        <v>19</v>
      </c>
      <c r="B24" s="70" t="str">
        <f>VLOOKUP(A24,Paigutus!$A$4:$F$27,4,FALSE)</f>
        <v>Bye Bye</v>
      </c>
      <c r="C24" s="70"/>
      <c r="D24" s="71"/>
      <c r="E24" s="10"/>
      <c r="F24" s="11" t="str">
        <f>IF(Mängud!F6="","",Mängud!F6)</f>
        <v>w.o.</v>
      </c>
      <c r="G24" s="3"/>
      <c r="H24" s="3"/>
      <c r="I24" s="3"/>
      <c r="J24" s="12">
        <v>127</v>
      </c>
      <c r="K24" s="72" t="str">
        <f>IF(Mängud!E28="","",Mängud!E28)</f>
        <v>Almar Rahuoja</v>
      </c>
      <c r="L24" s="72"/>
      <c r="M24" s="72"/>
      <c r="N24" s="3"/>
      <c r="O24" s="3"/>
      <c r="P24" s="12"/>
      <c r="Q24" s="3"/>
      <c r="R24" s="3"/>
      <c r="S24" s="3"/>
      <c r="T24" s="3"/>
      <c r="U24" s="3"/>
    </row>
    <row r="25" spans="1:21" ht="12.75">
      <c r="A25" s="3"/>
      <c r="B25" s="3"/>
      <c r="C25" s="3"/>
      <c r="D25" s="8">
        <v>6</v>
      </c>
      <c r="E25" s="70" t="str">
        <f>VLOOKUP(D25,Paigutus!$A$4:$F$27,4,FALSE)</f>
        <v>Ain Raid</v>
      </c>
      <c r="F25" s="70"/>
      <c r="G25" s="70"/>
      <c r="H25" s="3"/>
      <c r="I25" s="3"/>
      <c r="J25" s="12"/>
      <c r="K25" s="10"/>
      <c r="L25" s="11" t="str">
        <f>IF(Mängud!F28="","",Mängud!F28)</f>
        <v>3:2</v>
      </c>
      <c r="M25" s="9"/>
      <c r="N25" s="3"/>
      <c r="O25" s="3"/>
      <c r="P25" s="12"/>
      <c r="Q25" s="3"/>
      <c r="R25" s="3"/>
      <c r="S25" s="3"/>
      <c r="T25" s="3"/>
      <c r="U25" s="3"/>
    </row>
    <row r="26" spans="1:21" ht="12.75">
      <c r="A26" s="8">
        <v>11</v>
      </c>
      <c r="B26" s="70" t="str">
        <f>VLOOKUP(A26,Paigutus!$A$4:$F$27,4,FALSE)</f>
        <v>Tõnu Hansar</v>
      </c>
      <c r="C26" s="70"/>
      <c r="D26" s="70"/>
      <c r="E26" s="3"/>
      <c r="F26" s="3"/>
      <c r="G26" s="9">
        <v>114</v>
      </c>
      <c r="H26" s="72" t="str">
        <f>IF(Mängud!E15="","",Mängud!E15)</f>
        <v>Ain Raid</v>
      </c>
      <c r="I26" s="72"/>
      <c r="J26" s="72"/>
      <c r="K26" s="13"/>
      <c r="L26" s="3"/>
      <c r="M26" s="12"/>
      <c r="N26" s="3"/>
      <c r="O26" s="3"/>
      <c r="P26" s="12"/>
      <c r="Q26" s="3"/>
      <c r="R26" s="3"/>
      <c r="S26" s="3"/>
      <c r="T26" s="3"/>
      <c r="U26" s="3"/>
    </row>
    <row r="27" spans="1:21" ht="12.75">
      <c r="A27" s="3"/>
      <c r="B27" s="3"/>
      <c r="C27" s="3"/>
      <c r="D27" s="9">
        <v>106</v>
      </c>
      <c r="E27" s="66" t="str">
        <f>IF(Mängud!E7="","",Mängud!E7)</f>
        <v>Tõnu Hansar</v>
      </c>
      <c r="F27" s="66"/>
      <c r="G27" s="66"/>
      <c r="H27" s="10"/>
      <c r="I27" s="11" t="str">
        <f>IF(Mängud!F15="","",Mängud!F15)</f>
        <v>3:0</v>
      </c>
      <c r="J27" s="14"/>
      <c r="K27" s="15"/>
      <c r="L27" s="3"/>
      <c r="M27" s="12"/>
      <c r="N27" s="3"/>
      <c r="O27" s="3"/>
      <c r="P27" s="12"/>
      <c r="Q27" s="3"/>
      <c r="R27" s="3"/>
      <c r="S27" s="3"/>
      <c r="T27" s="3"/>
      <c r="U27" s="3"/>
    </row>
    <row r="28" spans="1:21" ht="12.75">
      <c r="A28" s="8">
        <v>22</v>
      </c>
      <c r="B28" s="70" t="str">
        <f>VLOOKUP(A28,Paigutus!$A$4:$F$27,4,FALSE)</f>
        <v>Bye Bye</v>
      </c>
      <c r="C28" s="70"/>
      <c r="D28" s="71"/>
      <c r="E28" s="10"/>
      <c r="F28" s="11" t="str">
        <f>IF(Mängud!F7="","",Mängud!F7)</f>
        <v>w.o.</v>
      </c>
      <c r="G28" s="3"/>
      <c r="H28" s="3"/>
      <c r="I28" s="3"/>
      <c r="J28" s="3"/>
      <c r="K28" s="3"/>
      <c r="L28" s="3"/>
      <c r="M28" s="12">
        <v>142</v>
      </c>
      <c r="N28" s="72" t="str">
        <f>IF(Mängud!E43="","",Mängud!E43)</f>
        <v>Kalju Kalda</v>
      </c>
      <c r="O28" s="72"/>
      <c r="P28" s="72"/>
      <c r="Q28" s="13"/>
      <c r="R28" s="3"/>
      <c r="S28" s="3"/>
      <c r="T28" s="3"/>
      <c r="U28" s="3"/>
    </row>
    <row r="29" spans="1:21" ht="12.75">
      <c r="A29" s="3"/>
      <c r="B29" s="3"/>
      <c r="C29" s="3"/>
      <c r="D29" s="8">
        <v>7</v>
      </c>
      <c r="E29" s="70" t="str">
        <f>VLOOKUP(D29,Paigutus!$A$4:$F$27,4,FALSE)</f>
        <v>Raigo Rommot</v>
      </c>
      <c r="F29" s="70"/>
      <c r="G29" s="70"/>
      <c r="H29" s="3"/>
      <c r="I29" s="3"/>
      <c r="J29" s="3"/>
      <c r="K29" s="3"/>
      <c r="L29" s="3"/>
      <c r="M29" s="12"/>
      <c r="N29" s="10"/>
      <c r="O29" s="11" t="str">
        <f>IF(Mängud!F43="","",Mängud!F43)</f>
        <v>3:2</v>
      </c>
      <c r="P29" s="14"/>
      <c r="Q29" s="15"/>
      <c r="R29" s="3"/>
      <c r="S29" s="3"/>
      <c r="T29" s="3"/>
      <c r="U29" s="3"/>
    </row>
    <row r="30" spans="1:24" ht="12.75">
      <c r="A30" s="8">
        <v>10</v>
      </c>
      <c r="B30" s="70" t="str">
        <f>VLOOKUP(A30,Paigutus!$A$4:$F$27,4,FALSE)</f>
        <v>Hannes Lepik</v>
      </c>
      <c r="C30" s="70"/>
      <c r="D30" s="70"/>
      <c r="E30" s="3"/>
      <c r="F30" s="3"/>
      <c r="G30" s="9">
        <v>115</v>
      </c>
      <c r="H30" s="72" t="str">
        <f>IF(Mängud!E16="","",Mängud!E16)</f>
        <v>Hannes Lepik</v>
      </c>
      <c r="I30" s="72"/>
      <c r="J30" s="72"/>
      <c r="K30" s="3"/>
      <c r="L30" s="3"/>
      <c r="M30" s="12"/>
      <c r="N30" s="3"/>
      <c r="O30" s="3"/>
      <c r="P30" s="3"/>
      <c r="Q30" s="3"/>
      <c r="R30" s="3"/>
      <c r="S30" s="3"/>
      <c r="T30" s="3"/>
      <c r="U30" s="3"/>
      <c r="V30" s="2"/>
      <c r="W30" s="3"/>
      <c r="X30" s="3"/>
    </row>
    <row r="31" spans="1:24" ht="12.75">
      <c r="A31" s="3"/>
      <c r="B31" s="3"/>
      <c r="C31" s="3"/>
      <c r="D31" s="9">
        <v>107</v>
      </c>
      <c r="E31" s="66" t="str">
        <f>IF(Mängud!E8="","",Mängud!E8)</f>
        <v>Hannes Lepik</v>
      </c>
      <c r="F31" s="66"/>
      <c r="G31" s="66"/>
      <c r="H31" s="10"/>
      <c r="I31" s="11" t="str">
        <f>IF(Mängud!F16="","",Mängud!F16)</f>
        <v>3:2</v>
      </c>
      <c r="J31" s="9"/>
      <c r="K31" s="3"/>
      <c r="L31" s="3"/>
      <c r="M31" s="12"/>
      <c r="N31" s="3"/>
      <c r="O31" s="3"/>
      <c r="P31" s="3"/>
      <c r="Q31" s="3"/>
      <c r="R31" s="3"/>
      <c r="S31" s="3"/>
      <c r="T31" s="3"/>
      <c r="U31" s="3"/>
      <c r="V31" s="2"/>
      <c r="W31" s="3"/>
      <c r="X31" s="3"/>
    </row>
    <row r="32" spans="1:24" ht="12.75">
      <c r="A32" s="8">
        <v>23</v>
      </c>
      <c r="B32" s="70" t="str">
        <f>VLOOKUP(A32,Paigutus!$A$4:$F$27,4,FALSE)</f>
        <v>Bye Bye</v>
      </c>
      <c r="C32" s="70"/>
      <c r="D32" s="71"/>
      <c r="E32" s="10"/>
      <c r="F32" s="11" t="str">
        <f>IF(Mängud!F8="","",Mängud!F8)</f>
        <v>w.o.</v>
      </c>
      <c r="G32" s="3"/>
      <c r="H32" s="3"/>
      <c r="I32" s="3"/>
      <c r="J32" s="12">
        <v>128</v>
      </c>
      <c r="K32" s="66" t="str">
        <f>IF(Mängud!E29="","",Mängud!E29)</f>
        <v>Kalju Kalda</v>
      </c>
      <c r="L32" s="66"/>
      <c r="M32" s="66"/>
      <c r="N32" s="3"/>
      <c r="O32" s="3"/>
      <c r="P32" s="3"/>
      <c r="Q32" s="3"/>
      <c r="R32" s="3"/>
      <c r="S32" s="3"/>
      <c r="T32" s="3"/>
      <c r="U32" s="3"/>
      <c r="V32" s="2"/>
      <c r="W32" s="3"/>
      <c r="X32" s="3"/>
    </row>
    <row r="33" spans="1:24" ht="12.75">
      <c r="A33" s="3"/>
      <c r="B33" s="3"/>
      <c r="C33" s="3"/>
      <c r="D33" s="8">
        <v>2</v>
      </c>
      <c r="E33" s="70" t="str">
        <f>VLOOKUP(D33,Paigutus!$A$4:$F$27,4,FALSE)</f>
        <v>Kalju Kalda</v>
      </c>
      <c r="F33" s="70"/>
      <c r="G33" s="70"/>
      <c r="H33" s="3"/>
      <c r="I33" s="3"/>
      <c r="J33" s="12"/>
      <c r="K33" s="10"/>
      <c r="L33" s="11" t="str">
        <f>IF(Mängud!F29="","",Mängud!F29)</f>
        <v>3:0</v>
      </c>
      <c r="M33" s="14"/>
      <c r="N33" s="15"/>
      <c r="O33" s="3"/>
      <c r="P33" s="3"/>
      <c r="Q33" s="3"/>
      <c r="R33" s="3"/>
      <c r="S33" s="3"/>
      <c r="T33" s="3"/>
      <c r="U33" s="3"/>
      <c r="V33" s="2"/>
      <c r="W33" s="3"/>
      <c r="X33" s="3"/>
    </row>
    <row r="34" spans="1:24" ht="12.75">
      <c r="A34" s="8">
        <v>15</v>
      </c>
      <c r="B34" s="70" t="str">
        <f>VLOOKUP(A34,Paigutus!$A$4:$F$27,4,FALSE)</f>
        <v>Taivo Koitla</v>
      </c>
      <c r="C34" s="70"/>
      <c r="D34" s="70"/>
      <c r="E34" s="3"/>
      <c r="F34" s="3"/>
      <c r="G34" s="9">
        <v>116</v>
      </c>
      <c r="H34" s="66" t="str">
        <f>IF(Mängud!E17="","",Mängud!E17)</f>
        <v>Kalju Kalda</v>
      </c>
      <c r="I34" s="66"/>
      <c r="J34" s="66"/>
      <c r="K34" s="3"/>
      <c r="L34" s="3"/>
      <c r="M34" s="3"/>
      <c r="N34" s="3"/>
      <c r="O34" s="3"/>
      <c r="P34" s="8">
        <v>-155</v>
      </c>
      <c r="Q34" s="70" t="str">
        <f>IF(Q20="","",IF(Q20=N12,N28,N12))</f>
        <v>Kalju Kalda</v>
      </c>
      <c r="R34" s="70"/>
      <c r="S34" s="70"/>
      <c r="T34" s="8" t="s">
        <v>12</v>
      </c>
      <c r="U34" s="3"/>
      <c r="V34" s="2"/>
      <c r="W34" s="3"/>
      <c r="X34" s="3"/>
    </row>
    <row r="35" spans="1:24" ht="12.75">
      <c r="A35" s="3"/>
      <c r="B35" s="3"/>
      <c r="C35" s="3"/>
      <c r="D35" s="9">
        <v>108</v>
      </c>
      <c r="E35" s="66" t="str">
        <f>IF(Mängud!E9="","",Mängud!E9)</f>
        <v>Taivo Koitla</v>
      </c>
      <c r="F35" s="66"/>
      <c r="G35" s="66"/>
      <c r="H35" s="10"/>
      <c r="I35" s="11" t="str">
        <f>IF(Mängud!F17="","",Mängud!F17)</f>
        <v>3:0</v>
      </c>
      <c r="J35" s="14"/>
      <c r="K35" s="15"/>
      <c r="L35" s="15"/>
      <c r="M35" s="15"/>
      <c r="N35" s="3"/>
      <c r="O35" s="3"/>
      <c r="P35" s="3"/>
      <c r="Q35" s="3"/>
      <c r="R35" s="3"/>
      <c r="S35" s="3"/>
      <c r="T35" s="3"/>
      <c r="U35" s="3"/>
      <c r="V35" s="2"/>
      <c r="W35" s="3"/>
      <c r="X35" s="3"/>
    </row>
    <row r="36" spans="1:24" ht="12.75">
      <c r="A36" s="8">
        <v>18</v>
      </c>
      <c r="B36" s="70" t="str">
        <f>VLOOKUP(A36,Paigutus!$A$4:$F$27,4,FALSE)</f>
        <v>Bye Bye</v>
      </c>
      <c r="C36" s="70"/>
      <c r="D36" s="71"/>
      <c r="E36" s="10"/>
      <c r="F36" s="11" t="str">
        <f>IF(Mängud!F9="","",Mängud!F9)</f>
        <v>w.o.</v>
      </c>
      <c r="G36" s="3"/>
      <c r="H36" s="3"/>
      <c r="I36" s="3"/>
      <c r="J36" s="3"/>
      <c r="K36" s="73"/>
      <c r="L36" s="73"/>
      <c r="M36" s="73"/>
      <c r="N36" s="73"/>
      <c r="O36" s="3"/>
      <c r="P36" s="3"/>
      <c r="Q36" s="3"/>
      <c r="R36" s="3"/>
      <c r="S36" s="3"/>
      <c r="T36" s="3"/>
      <c r="U36" s="3"/>
      <c r="V36" s="2"/>
      <c r="W36" s="3"/>
      <c r="X36" s="3"/>
    </row>
  </sheetData>
  <sheetProtection selectLockedCells="1" selectUnlockedCells="1"/>
  <mergeCells count="60">
    <mergeCell ref="B36:D36"/>
    <mergeCell ref="K36:N36"/>
    <mergeCell ref="A4:T4"/>
    <mergeCell ref="E31:G31"/>
    <mergeCell ref="B32:D32"/>
    <mergeCell ref="K32:M32"/>
    <mergeCell ref="E33:G33"/>
    <mergeCell ref="B34:D34"/>
    <mergeCell ref="N28:P28"/>
    <mergeCell ref="E29:G29"/>
    <mergeCell ref="Q34:S34"/>
    <mergeCell ref="E35:G35"/>
    <mergeCell ref="B24:D24"/>
    <mergeCell ref="K24:M24"/>
    <mergeCell ref="E25:G25"/>
    <mergeCell ref="B26:D26"/>
    <mergeCell ref="H26:J26"/>
    <mergeCell ref="H34:J34"/>
    <mergeCell ref="Q20:S20"/>
    <mergeCell ref="E21:G21"/>
    <mergeCell ref="B22:D22"/>
    <mergeCell ref="H22:J22"/>
    <mergeCell ref="E23:G23"/>
    <mergeCell ref="B30:D30"/>
    <mergeCell ref="H30:J30"/>
    <mergeCell ref="E17:G17"/>
    <mergeCell ref="B18:D18"/>
    <mergeCell ref="H18:J18"/>
    <mergeCell ref="E19:G19"/>
    <mergeCell ref="E27:G27"/>
    <mergeCell ref="B28:D28"/>
    <mergeCell ref="B20:D20"/>
    <mergeCell ref="E13:G13"/>
    <mergeCell ref="B14:D14"/>
    <mergeCell ref="H14:J14"/>
    <mergeCell ref="E15:G15"/>
    <mergeCell ref="B16:D16"/>
    <mergeCell ref="K16:M16"/>
    <mergeCell ref="E9:G9"/>
    <mergeCell ref="B10:D10"/>
    <mergeCell ref="H10:J10"/>
    <mergeCell ref="E11:G11"/>
    <mergeCell ref="B12:D12"/>
    <mergeCell ref="N12:P12"/>
    <mergeCell ref="E7:G7"/>
    <mergeCell ref="P2:S3"/>
    <mergeCell ref="B3:D3"/>
    <mergeCell ref="J3:K3"/>
    <mergeCell ref="E5:G5"/>
    <mergeCell ref="B8:D8"/>
    <mergeCell ref="K8:M8"/>
    <mergeCell ref="N5:R5"/>
    <mergeCell ref="B6:D6"/>
    <mergeCell ref="H6:J6"/>
    <mergeCell ref="N6:R6"/>
    <mergeCell ref="A1:E1"/>
    <mergeCell ref="F1:O1"/>
    <mergeCell ref="P1:S1"/>
    <mergeCell ref="A2:E2"/>
    <mergeCell ref="F2:O2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140625" style="0" bestFit="1" customWidth="1"/>
    <col min="2" max="22" width="5.7109375" style="0" customWidth="1"/>
    <col min="23" max="23" width="2.28125" style="0" bestFit="1" customWidth="1"/>
  </cols>
  <sheetData>
    <row r="1" spans="1:23" ht="12.75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4:18" ht="12.75">
      <c r="N2" s="60"/>
      <c r="O2" s="60"/>
      <c r="P2" s="60"/>
      <c r="Q2" s="60"/>
      <c r="R2" s="60"/>
    </row>
    <row r="3" spans="1:22" s="3" customFormat="1" ht="9.75">
      <c r="A3" s="18"/>
      <c r="B3" s="74"/>
      <c r="C3" s="74"/>
      <c r="D3" s="74"/>
      <c r="E3" s="10"/>
      <c r="F3" s="19"/>
      <c r="N3" s="60"/>
      <c r="O3" s="60"/>
      <c r="P3" s="60"/>
      <c r="Q3" s="60"/>
      <c r="R3" s="60"/>
      <c r="V3" s="2"/>
    </row>
    <row r="4" spans="7:22" s="3" customFormat="1" ht="9.75">
      <c r="G4" s="8">
        <v>-128</v>
      </c>
      <c r="H4" s="70" t="str">
        <f>IF(Plussring!K32="","",IF(Plussring!K32=Plussring!H30,Plussring!H34,Plussring!H30))</f>
        <v>Hannes Lepik</v>
      </c>
      <c r="I4" s="70"/>
      <c r="J4" s="70"/>
      <c r="N4" s="60"/>
      <c r="O4" s="60"/>
      <c r="P4" s="60"/>
      <c r="Q4" s="60"/>
      <c r="R4" s="60"/>
      <c r="V4" s="2"/>
    </row>
    <row r="5" spans="1:22" s="3" customFormat="1" ht="9.75">
      <c r="A5" s="8">
        <v>-112</v>
      </c>
      <c r="B5" s="70" t="str">
        <f>IF(Plussring!H18="","",IF(Plussring!H18=Plussring!E17,Plussring!E19,Plussring!E17))</f>
        <v>Raivo Roots</v>
      </c>
      <c r="C5" s="70"/>
      <c r="D5" s="70"/>
      <c r="J5" s="9"/>
      <c r="V5" s="2"/>
    </row>
    <row r="6" spans="4:22" s="3" customFormat="1" ht="9.75">
      <c r="D6" s="9">
        <v>117</v>
      </c>
      <c r="E6" s="72" t="str">
        <f>IF(Mängud!E18="","",Mängud!E18)</f>
        <v>Raivo Roots</v>
      </c>
      <c r="F6" s="72"/>
      <c r="G6" s="72"/>
      <c r="J6" s="12">
        <v>137</v>
      </c>
      <c r="K6" s="72" t="str">
        <f>IF(Mängud!E38="","",Mängud!E38)</f>
        <v>Karmo Kreuz</v>
      </c>
      <c r="L6" s="72"/>
      <c r="M6" s="72"/>
      <c r="V6" s="2"/>
    </row>
    <row r="7" spans="1:22" s="3" customFormat="1" ht="9.75">
      <c r="A7" s="8">
        <v>-105</v>
      </c>
      <c r="B7" s="75" t="str">
        <f>IF(Plussring!E23="","",IF(Plussring!E23=Plussring!B22,Plussring!B24,Plussring!B22))</f>
        <v>Bye Bye</v>
      </c>
      <c r="C7" s="75"/>
      <c r="D7" s="75"/>
      <c r="E7" s="10"/>
      <c r="F7" s="11" t="str">
        <f>IF(Mängud!F18="","",Mängud!F18)</f>
        <v>w.o.</v>
      </c>
      <c r="G7" s="9"/>
      <c r="J7" s="12"/>
      <c r="K7" s="10"/>
      <c r="L7" s="11" t="str">
        <f>IF(Mängud!F38="","",Mängud!F38)</f>
        <v>3:0</v>
      </c>
      <c r="M7" s="9"/>
      <c r="V7" s="2"/>
    </row>
    <row r="8" spans="7:22" s="3" customFormat="1" ht="9.75">
      <c r="G8" s="12">
        <v>129</v>
      </c>
      <c r="H8" s="66" t="str">
        <f>IF(Mängud!E30="","",Mängud!E30)</f>
        <v>Karmo Kreuz</v>
      </c>
      <c r="I8" s="66"/>
      <c r="J8" s="66"/>
      <c r="M8" s="12"/>
      <c r="V8" s="2"/>
    </row>
    <row r="9" spans="1:22" s="3" customFormat="1" ht="9.75">
      <c r="A9" s="8">
        <v>-111</v>
      </c>
      <c r="B9" s="70" t="str">
        <f>IF(Plussring!H14="","",IF(Plussring!H14=Plussring!E13,Plussring!E15,Plussring!E13))</f>
        <v>Karmo Kreuz</v>
      </c>
      <c r="C9" s="70"/>
      <c r="D9" s="70"/>
      <c r="G9" s="12"/>
      <c r="H9" s="10"/>
      <c r="I9" s="11" t="str">
        <f>IF(Mängud!F30="","",Mängud!F30)</f>
        <v>3:1</v>
      </c>
      <c r="M9" s="12"/>
      <c r="V9" s="2"/>
    </row>
    <row r="10" spans="4:22" s="3" customFormat="1" ht="9.75">
      <c r="D10" s="9">
        <v>118</v>
      </c>
      <c r="E10" s="72" t="str">
        <f>IF(Mängud!E19="","",Mängud!E19)</f>
        <v>Karmo Kreuz</v>
      </c>
      <c r="F10" s="72"/>
      <c r="G10" s="72"/>
      <c r="H10" s="13"/>
      <c r="M10" s="12">
        <v>143</v>
      </c>
      <c r="N10" s="72" t="str">
        <f>IF(Mängud!E44="","",Mängud!E44)</f>
        <v>Karmo Kreuz</v>
      </c>
      <c r="O10" s="72"/>
      <c r="P10" s="72"/>
      <c r="V10" s="2"/>
    </row>
    <row r="11" spans="1:22" s="3" customFormat="1" ht="9.75">
      <c r="A11" s="8">
        <v>-106</v>
      </c>
      <c r="B11" s="75" t="str">
        <f>IF(Plussring!E27="","",IF(Plussring!E27=Plussring!B26,Plussring!B28,Plussring!B26))</f>
        <v>Bye Bye</v>
      </c>
      <c r="C11" s="75"/>
      <c r="D11" s="75"/>
      <c r="E11" s="10"/>
      <c r="F11" s="11" t="str">
        <f>IF(Mängud!F19="","",Mängud!F19)</f>
        <v>w.o.</v>
      </c>
      <c r="G11" s="14"/>
      <c r="H11" s="15"/>
      <c r="M11" s="12"/>
      <c r="N11" s="10"/>
      <c r="O11" s="11" t="str">
        <f>IF(Mängud!F44="","",Mängud!F44)</f>
        <v>3:2</v>
      </c>
      <c r="P11" s="9"/>
      <c r="V11" s="2"/>
    </row>
    <row r="12" spans="7:22" s="3" customFormat="1" ht="9.75">
      <c r="G12" s="8">
        <v>-127</v>
      </c>
      <c r="H12" s="70" t="str">
        <f>IF(Plussring!K24="","",IF(Plussring!K24=Plussring!H22,Plussring!H26,Plussring!H22))</f>
        <v>Ain Raid</v>
      </c>
      <c r="I12" s="70"/>
      <c r="J12" s="70"/>
      <c r="M12" s="12"/>
      <c r="P12" s="12"/>
      <c r="V12" s="2"/>
    </row>
    <row r="13" spans="1:22" s="3" customFormat="1" ht="9.75">
      <c r="A13" s="8">
        <v>-110</v>
      </c>
      <c r="B13" s="70" t="str">
        <f>IF(Plussring!H10="","",IF(Plussring!H10=Plussring!E9,Plussring!E11,Plussring!E9))</f>
        <v>Alex Rahuoja</v>
      </c>
      <c r="C13" s="70"/>
      <c r="D13" s="70"/>
      <c r="J13" s="9"/>
      <c r="M13" s="12"/>
      <c r="P13" s="12"/>
      <c r="V13" s="2"/>
    </row>
    <row r="14" spans="4:22" s="3" customFormat="1" ht="9.75">
      <c r="D14" s="9">
        <v>119</v>
      </c>
      <c r="E14" s="72" t="str">
        <f>IF(Mängud!E20="","",Mängud!E20)</f>
        <v>Alex Rahuoja</v>
      </c>
      <c r="F14" s="72"/>
      <c r="G14" s="72"/>
      <c r="J14" s="12">
        <v>138</v>
      </c>
      <c r="K14" s="72" t="str">
        <f>IF(Mängud!E39="","",Mängud!E39)</f>
        <v>Allar Oviir</v>
      </c>
      <c r="L14" s="72"/>
      <c r="M14" s="72"/>
      <c r="N14" s="13"/>
      <c r="P14" s="12">
        <v>153</v>
      </c>
      <c r="Q14" s="72" t="str">
        <f>IF(Mängud!E54="","",Mängud!E54)</f>
        <v>Imre Korsen</v>
      </c>
      <c r="R14" s="72"/>
      <c r="S14" s="72"/>
      <c r="V14" s="2"/>
    </row>
    <row r="15" spans="1:22" s="3" customFormat="1" ht="9.75">
      <c r="A15" s="8">
        <v>-107</v>
      </c>
      <c r="B15" s="75" t="str">
        <f>IF(Plussring!E31="","",IF(Plussring!E31=Plussring!B30,Plussring!B32,Plussring!B30))</f>
        <v>Bye Bye</v>
      </c>
      <c r="C15" s="75"/>
      <c r="D15" s="75"/>
      <c r="E15" s="10"/>
      <c r="F15" s="11" t="str">
        <f>IF(Mängud!F20="","",Mängud!F20)</f>
        <v>w.o.</v>
      </c>
      <c r="G15" s="9"/>
      <c r="J15" s="12"/>
      <c r="K15" s="10"/>
      <c r="L15" s="11" t="str">
        <f>IF(Mängud!F39="","",Mängud!F39)</f>
        <v>3:2</v>
      </c>
      <c r="M15" s="14"/>
      <c r="N15" s="15"/>
      <c r="P15" s="12"/>
      <c r="R15" s="11" t="str">
        <f>IF(Mängud!F54="","",Mängud!F54)</f>
        <v>3:2</v>
      </c>
      <c r="S15" s="9"/>
      <c r="V15" s="2"/>
    </row>
    <row r="16" spans="7:22" s="3" customFormat="1" ht="9.75">
      <c r="G16" s="12">
        <v>130</v>
      </c>
      <c r="H16" s="66" t="str">
        <f>IF(Mängud!E31="","",Mängud!E31)</f>
        <v>Allar Oviir</v>
      </c>
      <c r="I16" s="66"/>
      <c r="J16" s="66"/>
      <c r="P16" s="12"/>
      <c r="S16" s="12"/>
      <c r="V16" s="2"/>
    </row>
    <row r="17" spans="1:22" s="3" customFormat="1" ht="9.75">
      <c r="A17" s="8">
        <v>-109</v>
      </c>
      <c r="B17" s="70" t="str">
        <f>IF(Plussring!H6="","",IF(Plussring!H6=Plussring!E5,Plussring!E7,Plussring!E5))</f>
        <v>Allar Oviir</v>
      </c>
      <c r="C17" s="70"/>
      <c r="D17" s="70"/>
      <c r="G17" s="12"/>
      <c r="H17" s="10"/>
      <c r="I17" s="11" t="str">
        <f>IF(Mängud!F31="","",Mängud!F31)</f>
        <v>3:0</v>
      </c>
      <c r="P17" s="12"/>
      <c r="S17" s="12"/>
      <c r="V17" s="2"/>
    </row>
    <row r="18" spans="4:22" s="3" customFormat="1" ht="9.75">
      <c r="D18" s="9">
        <v>120</v>
      </c>
      <c r="E18" s="72" t="str">
        <f>IF(Mängud!E21="","",Mängud!E21)</f>
        <v>Allar Oviir</v>
      </c>
      <c r="F18" s="72"/>
      <c r="G18" s="72"/>
      <c r="H18" s="13"/>
      <c r="M18" s="8">
        <v>-141</v>
      </c>
      <c r="N18" s="75" t="str">
        <f>IF(Plussring!N12="","",IF(Plussring!N12=Plussring!K8,Plussring!K16,Plussring!K8))</f>
        <v>Imre Korsen</v>
      </c>
      <c r="O18" s="75"/>
      <c r="P18" s="75"/>
      <c r="S18" s="12"/>
      <c r="V18" s="2"/>
    </row>
    <row r="19" spans="1:22" s="3" customFormat="1" ht="9.75">
      <c r="A19" s="8">
        <v>-108</v>
      </c>
      <c r="B19" s="75" t="str">
        <f>IF(Plussring!E35="","",IF(Plussring!E35=Plussring!B34,Plussring!B36,Plussring!B34))</f>
        <v>Bye Bye</v>
      </c>
      <c r="C19" s="75"/>
      <c r="D19" s="75"/>
      <c r="E19" s="10"/>
      <c r="F19" s="11" t="str">
        <f>IF(Mängud!F21="","",Mängud!F21)</f>
        <v>w.o.</v>
      </c>
      <c r="G19" s="14"/>
      <c r="H19" s="15"/>
      <c r="S19" s="12"/>
      <c r="V19" s="2"/>
    </row>
    <row r="20" spans="7:22" s="3" customFormat="1" ht="9.75">
      <c r="G20" s="8">
        <v>-126</v>
      </c>
      <c r="H20" s="70" t="str">
        <f>IF(Plussring!K16="","",IF(Plussring!K16=Plussring!H14,Plussring!H18,Plussring!H14))</f>
        <v>Andrus Plamus</v>
      </c>
      <c r="I20" s="70"/>
      <c r="J20" s="70"/>
      <c r="S20" s="12"/>
      <c r="V20" s="2"/>
    </row>
    <row r="21" spans="1:22" s="3" customFormat="1" ht="9.75">
      <c r="A21" s="8">
        <v>-116</v>
      </c>
      <c r="B21" s="70" t="str">
        <f>IF(Plussring!H34="","",IF(Plussring!H34=Plussring!E33,Plussring!E35,Plussring!E33))</f>
        <v>Taivo Koitla</v>
      </c>
      <c r="C21" s="70"/>
      <c r="D21" s="70"/>
      <c r="J21" s="9"/>
      <c r="S21" s="12"/>
      <c r="V21" s="2"/>
    </row>
    <row r="22" spans="4:23" s="3" customFormat="1" ht="9.75">
      <c r="D22" s="9">
        <v>121</v>
      </c>
      <c r="E22" s="72" t="str">
        <f>IF(Mängud!E22="","",Mängud!E22)</f>
        <v>Toivo Sepp</v>
      </c>
      <c r="F22" s="72"/>
      <c r="G22" s="72"/>
      <c r="J22" s="12">
        <v>139</v>
      </c>
      <c r="K22" s="72" t="str">
        <f>IF(Mängud!E40="","",Mängud!E40)</f>
        <v>Raigo Rommot</v>
      </c>
      <c r="L22" s="72"/>
      <c r="M22" s="72"/>
      <c r="S22" s="20">
        <v>166</v>
      </c>
      <c r="T22" s="70" t="str">
        <f>IF(Mängud!E67="","",Mängud!E67)</f>
        <v>Ants Hendrikson</v>
      </c>
      <c r="U22" s="70"/>
      <c r="V22" s="70"/>
      <c r="W22" s="21" t="s">
        <v>14</v>
      </c>
    </row>
    <row r="23" spans="1:22" s="3" customFormat="1" ht="9.75">
      <c r="A23" s="8">
        <v>-101</v>
      </c>
      <c r="B23" s="75" t="str">
        <f>IF(Plussring!E7="","",IF(Plussring!E7=Plussring!B6,Plussring!B8,Plussring!B6))</f>
        <v>Toivo Sepp</v>
      </c>
      <c r="C23" s="75"/>
      <c r="D23" s="75"/>
      <c r="E23" s="10"/>
      <c r="F23" s="11" t="str">
        <f>IF(Mängud!F22="","",Mängud!F22)</f>
        <v>3:0</v>
      </c>
      <c r="G23" s="9"/>
      <c r="J23" s="12"/>
      <c r="K23" s="10"/>
      <c r="L23" s="11" t="str">
        <f>IF(Mängud!F40="","",Mängud!F40)</f>
        <v>3:0</v>
      </c>
      <c r="M23" s="9"/>
      <c r="S23" s="12"/>
      <c r="U23" s="11" t="str">
        <f>IF(Mängud!F67="","",Mängud!F67)</f>
        <v>3:2</v>
      </c>
      <c r="V23" s="2"/>
    </row>
    <row r="24" spans="7:22" s="3" customFormat="1" ht="9.75">
      <c r="G24" s="12">
        <v>131</v>
      </c>
      <c r="H24" s="66" t="str">
        <f>IF(Mängud!E32="","",Mängud!E32)</f>
        <v>Raigo Rommot</v>
      </c>
      <c r="I24" s="66"/>
      <c r="J24" s="66"/>
      <c r="M24" s="12"/>
      <c r="S24" s="12"/>
      <c r="V24" s="2"/>
    </row>
    <row r="25" spans="1:22" s="3" customFormat="1" ht="9.75">
      <c r="A25" s="8">
        <v>-115</v>
      </c>
      <c r="B25" s="70" t="str">
        <f>IF(Plussring!H30="","",IF(Plussring!H30=Plussring!E29,Plussring!E31,Plussring!E29))</f>
        <v>Raigo Rommot</v>
      </c>
      <c r="C25" s="70"/>
      <c r="D25" s="70"/>
      <c r="G25" s="12"/>
      <c r="H25" s="10"/>
      <c r="I25" s="11" t="str">
        <f>IF(Mängud!F32="","",Mängud!F32)</f>
        <v>3:1</v>
      </c>
      <c r="M25" s="12"/>
      <c r="S25" s="12"/>
      <c r="V25" s="2"/>
    </row>
    <row r="26" spans="4:22" s="3" customFormat="1" ht="9.75">
      <c r="D26" s="9">
        <v>122</v>
      </c>
      <c r="E26" s="72" t="str">
        <f>IF(Mängud!E23="","",Mängud!E23)</f>
        <v>Raigo Rommot</v>
      </c>
      <c r="F26" s="72"/>
      <c r="G26" s="72"/>
      <c r="H26" s="13"/>
      <c r="M26" s="12">
        <v>144</v>
      </c>
      <c r="N26" s="72" t="str">
        <f>IF(Mängud!E45="","",Mängud!E45)</f>
        <v>Ants Hendrikson</v>
      </c>
      <c r="O26" s="72"/>
      <c r="P26" s="72"/>
      <c r="S26" s="12"/>
      <c r="V26" s="2"/>
    </row>
    <row r="27" spans="1:22" s="3" customFormat="1" ht="9.75">
      <c r="A27" s="8">
        <v>-102</v>
      </c>
      <c r="B27" s="75" t="str">
        <f>IF(Plussring!E11="","",IF(Plussring!E11=Plussring!B10,Plussring!B12,Plussring!B10))</f>
        <v>Bye Bye</v>
      </c>
      <c r="C27" s="75"/>
      <c r="D27" s="75"/>
      <c r="E27" s="10"/>
      <c r="F27" s="11" t="str">
        <f>IF(Mängud!F23="","",Mängud!F23)</f>
        <v>w.o.</v>
      </c>
      <c r="G27" s="14"/>
      <c r="H27" s="15"/>
      <c r="M27" s="12"/>
      <c r="N27" s="10"/>
      <c r="O27" s="11" t="str">
        <f>IF(Mängud!F45="","",Mängud!F45)</f>
        <v>3:1</v>
      </c>
      <c r="P27" s="9"/>
      <c r="S27" s="12"/>
      <c r="V27" s="2"/>
    </row>
    <row r="28" spans="7:22" s="3" customFormat="1" ht="9.75">
      <c r="G28" s="8">
        <v>-125</v>
      </c>
      <c r="H28" s="70" t="str">
        <f>IF(Plussring!K8="","",IF(Plussring!K8=Plussring!H6,Plussring!H10,Plussring!H6))</f>
        <v>Ants Hendrikson</v>
      </c>
      <c r="I28" s="70"/>
      <c r="J28" s="70"/>
      <c r="M28" s="12"/>
      <c r="P28" s="12"/>
      <c r="S28" s="12"/>
      <c r="V28" s="2"/>
    </row>
    <row r="29" spans="1:22" s="3" customFormat="1" ht="9.75">
      <c r="A29" s="8">
        <v>-114</v>
      </c>
      <c r="B29" s="70" t="str">
        <f>IF(Plussring!H26="","",IF(Plussring!H26=Plussring!E25,Plussring!E27,Plussring!E25))</f>
        <v>Tõnu Hansar</v>
      </c>
      <c r="C29" s="70"/>
      <c r="D29" s="70"/>
      <c r="J29" s="9"/>
      <c r="M29" s="12"/>
      <c r="P29" s="12"/>
      <c r="S29" s="12"/>
      <c r="V29" s="2"/>
    </row>
    <row r="30" spans="4:22" s="3" customFormat="1" ht="9.75">
      <c r="D30" s="9">
        <v>123</v>
      </c>
      <c r="E30" s="72" t="str">
        <f>IF(Mängud!E24="","",Mängud!E24)</f>
        <v>Tõnu Hansar</v>
      </c>
      <c r="F30" s="72"/>
      <c r="G30" s="72"/>
      <c r="J30" s="12">
        <v>140</v>
      </c>
      <c r="K30" s="72" t="str">
        <f>IF(Mängud!E41="","",Mängud!E41)</f>
        <v>Ants Hendrikson</v>
      </c>
      <c r="L30" s="72"/>
      <c r="M30" s="72"/>
      <c r="N30" s="13"/>
      <c r="P30" s="12">
        <v>154</v>
      </c>
      <c r="Q30" s="72" t="str">
        <f>IF(Mängud!E55="","",Mängud!E55)</f>
        <v>Ants Hendrikson</v>
      </c>
      <c r="R30" s="72"/>
      <c r="S30" s="72"/>
      <c r="T30" s="13"/>
      <c r="V30" s="2"/>
    </row>
    <row r="31" spans="1:22" s="3" customFormat="1" ht="9.75">
      <c r="A31" s="8">
        <v>-103</v>
      </c>
      <c r="B31" s="75" t="str">
        <f>IF(Plussring!E15="","",IF(Plussring!E15=Plussring!B14,Plussring!B16,Plussring!B14))</f>
        <v>Bye Bye</v>
      </c>
      <c r="C31" s="75"/>
      <c r="D31" s="75"/>
      <c r="E31" s="10"/>
      <c r="F31" s="11" t="str">
        <f>IF(Mängud!F24="","",Mängud!F24)</f>
        <v>w.o.</v>
      </c>
      <c r="G31" s="9"/>
      <c r="J31" s="12"/>
      <c r="K31" s="10"/>
      <c r="L31" s="11" t="str">
        <f>IF(Mängud!F41="","",Mängud!F41)</f>
        <v>3:0</v>
      </c>
      <c r="M31" s="14"/>
      <c r="N31" s="15"/>
      <c r="P31" s="12"/>
      <c r="R31" s="11" t="str">
        <f>IF(Mängud!F55="","",Mängud!F55)</f>
        <v>3:2</v>
      </c>
      <c r="S31" s="14"/>
      <c r="T31" s="15"/>
      <c r="V31" s="2"/>
    </row>
    <row r="32" spans="7:22" s="3" customFormat="1" ht="9.75">
      <c r="G32" s="12">
        <v>132</v>
      </c>
      <c r="H32" s="66" t="str">
        <f>IF(Mängud!E33="","",Mängud!E33)</f>
        <v>Tõnu Hansar</v>
      </c>
      <c r="I32" s="66"/>
      <c r="J32" s="66"/>
      <c r="P32" s="12"/>
      <c r="V32" s="2"/>
    </row>
    <row r="33" spans="1:22" s="3" customFormat="1" ht="9.75">
      <c r="A33" s="8">
        <v>-113</v>
      </c>
      <c r="B33" s="70" t="str">
        <f>IF(Plussring!H22="","",IF(Plussring!H22=Plussring!E21,Plussring!E23,Plussring!E21))</f>
        <v>Heiki Hansar</v>
      </c>
      <c r="C33" s="70"/>
      <c r="D33" s="70"/>
      <c r="G33" s="12"/>
      <c r="H33" s="10"/>
      <c r="I33" s="11" t="str">
        <f>IF(Mängud!F33="","",Mängud!F33)</f>
        <v>3:0</v>
      </c>
      <c r="P33" s="12"/>
      <c r="V33" s="2"/>
    </row>
    <row r="34" spans="4:22" s="3" customFormat="1" ht="9.75">
      <c r="D34" s="9">
        <v>124</v>
      </c>
      <c r="E34" s="72" t="str">
        <f>IF(Mängud!E25="","",Mängud!E25)</f>
        <v>Heiki Hansar</v>
      </c>
      <c r="F34" s="72"/>
      <c r="G34" s="72"/>
      <c r="H34" s="13"/>
      <c r="M34" s="8">
        <v>-142</v>
      </c>
      <c r="N34" s="75" t="str">
        <f>IF(Plussring!N28="","",IF(Plussring!N28=Plussring!K24,Plussring!K32,Plussring!K24))</f>
        <v>Almar Rahuoja</v>
      </c>
      <c r="O34" s="75"/>
      <c r="P34" s="75"/>
      <c r="V34" s="2"/>
    </row>
    <row r="35" spans="1:23" s="3" customFormat="1" ht="9.75">
      <c r="A35" s="8">
        <v>-104</v>
      </c>
      <c r="B35" s="75" t="str">
        <f>IF(Plussring!E19="","",IF(Plussring!E19=Plussring!B18,Plussring!B20,Plussring!B18))</f>
        <v>Bye Bye</v>
      </c>
      <c r="C35" s="75"/>
      <c r="D35" s="75"/>
      <c r="E35" s="10"/>
      <c r="F35" s="11" t="str">
        <f>IF(Mängud!F25="","",Mängud!F25)</f>
        <v>w.o.</v>
      </c>
      <c r="G35" s="14"/>
      <c r="H35" s="15"/>
      <c r="S35" s="8">
        <v>-166</v>
      </c>
      <c r="T35" s="70" t="str">
        <f>IF(T22="","",IF(T22=Q14,Q30,Q14))</f>
        <v>Imre Korsen</v>
      </c>
      <c r="U35" s="70"/>
      <c r="V35" s="70"/>
      <c r="W35" s="8" t="s">
        <v>15</v>
      </c>
    </row>
    <row r="36" spans="2:22" s="3" customFormat="1" ht="9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V36" s="2"/>
    </row>
    <row r="37" spans="1:22" s="3" customFormat="1" ht="9.75">
      <c r="A37" s="12"/>
      <c r="B37" s="76" t="s">
        <v>16</v>
      </c>
      <c r="C37" s="76"/>
      <c r="D37" s="76"/>
      <c r="E37" s="77" t="s">
        <v>17</v>
      </c>
      <c r="F37" s="77"/>
      <c r="G37" s="77"/>
      <c r="H37" s="77" t="s">
        <v>18</v>
      </c>
      <c r="I37" s="77"/>
      <c r="J37" s="77"/>
      <c r="K37" s="77" t="s">
        <v>19</v>
      </c>
      <c r="L37" s="77"/>
      <c r="M37" s="77"/>
      <c r="N37" s="78" t="s">
        <v>20</v>
      </c>
      <c r="O37" s="78"/>
      <c r="P37" s="78"/>
      <c r="V37" s="2"/>
    </row>
  </sheetData>
  <sheetProtection selectLockedCells="1" selectUnlockedCells="1"/>
  <mergeCells count="54">
    <mergeCell ref="B37:D37"/>
    <mergeCell ref="E37:G37"/>
    <mergeCell ref="H37:J37"/>
    <mergeCell ref="K37:M37"/>
    <mergeCell ref="N37:P37"/>
    <mergeCell ref="A1:W1"/>
    <mergeCell ref="H32:J32"/>
    <mergeCell ref="B33:D33"/>
    <mergeCell ref="E34:G34"/>
    <mergeCell ref="N34:P34"/>
    <mergeCell ref="B35:D35"/>
    <mergeCell ref="T35:V35"/>
    <mergeCell ref="H28:J28"/>
    <mergeCell ref="B29:D29"/>
    <mergeCell ref="E30:G30"/>
    <mergeCell ref="K30:M30"/>
    <mergeCell ref="Q30:S30"/>
    <mergeCell ref="B31:D31"/>
    <mergeCell ref="B23:D23"/>
    <mergeCell ref="H24:J24"/>
    <mergeCell ref="B25:D25"/>
    <mergeCell ref="E26:G26"/>
    <mergeCell ref="N26:P26"/>
    <mergeCell ref="B27:D27"/>
    <mergeCell ref="B19:D19"/>
    <mergeCell ref="H20:J20"/>
    <mergeCell ref="B21:D21"/>
    <mergeCell ref="E22:G22"/>
    <mergeCell ref="K22:M22"/>
    <mergeCell ref="T22:V22"/>
    <mergeCell ref="Q14:S14"/>
    <mergeCell ref="B15:D15"/>
    <mergeCell ref="H16:J16"/>
    <mergeCell ref="B17:D17"/>
    <mergeCell ref="E18:G18"/>
    <mergeCell ref="N18:P18"/>
    <mergeCell ref="N10:P10"/>
    <mergeCell ref="B11:D11"/>
    <mergeCell ref="H12:J12"/>
    <mergeCell ref="B13:D13"/>
    <mergeCell ref="E14:G14"/>
    <mergeCell ref="K14:M14"/>
    <mergeCell ref="E6:G6"/>
    <mergeCell ref="K6:M6"/>
    <mergeCell ref="B7:D7"/>
    <mergeCell ref="H8:J8"/>
    <mergeCell ref="B9:D9"/>
    <mergeCell ref="E10:G10"/>
    <mergeCell ref="N2:R2"/>
    <mergeCell ref="B3:D3"/>
    <mergeCell ref="N3:R3"/>
    <mergeCell ref="H4:J4"/>
    <mergeCell ref="N4:R4"/>
    <mergeCell ref="B5:D5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7109375" style="0" customWidth="1"/>
    <col min="2" max="19" width="5.7109375" style="0" customWidth="1"/>
  </cols>
  <sheetData>
    <row r="1" spans="1:21" s="3" customFormat="1" ht="12.75" customHeight="1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U1" s="2"/>
    </row>
    <row r="2" spans="11:21" s="3" customFormat="1" ht="9.75">
      <c r="K2" s="1"/>
      <c r="L2" s="1"/>
      <c r="M2" s="1"/>
      <c r="N2" s="60"/>
      <c r="O2" s="60"/>
      <c r="P2" s="60"/>
      <c r="Q2" s="60"/>
      <c r="R2" s="60"/>
      <c r="U2" s="2"/>
    </row>
    <row r="3" spans="11:21" s="3" customFormat="1" ht="9.75">
      <c r="K3" s="1"/>
      <c r="L3" s="1"/>
      <c r="M3" s="1"/>
      <c r="N3" s="60"/>
      <c r="O3" s="60"/>
      <c r="P3" s="60"/>
      <c r="Q3" s="60"/>
      <c r="R3" s="60"/>
      <c r="U3" s="2"/>
    </row>
    <row r="4" spans="1:21" s="3" customFormat="1" ht="9.75">
      <c r="A4" s="8">
        <v>-153</v>
      </c>
      <c r="B4" s="70" t="str">
        <f>IF(Miinusring!Q14="","",IF(Miinusring!Q14=Miinusring!N10,Miinusring!N18,Miinusring!N10))</f>
        <v>Karmo Kreuz</v>
      </c>
      <c r="C4" s="70"/>
      <c r="D4" s="70"/>
      <c r="N4" s="60"/>
      <c r="O4" s="60"/>
      <c r="P4" s="60"/>
      <c r="Q4" s="60"/>
      <c r="R4" s="60"/>
      <c r="U4" s="2"/>
    </row>
    <row r="5" spans="4:21" s="3" customFormat="1" ht="9.75">
      <c r="D5" s="9">
        <v>165</v>
      </c>
      <c r="E5" s="72" t="str">
        <f>IF(Mängud!E66="","",Mängud!E66)</f>
        <v>Karmo Kreuz</v>
      </c>
      <c r="F5" s="72"/>
      <c r="G5" s="72"/>
      <c r="H5" s="8" t="s">
        <v>22</v>
      </c>
      <c r="U5" s="2"/>
    </row>
    <row r="6" spans="1:21" s="3" customFormat="1" ht="9.75">
      <c r="A6" s="8">
        <v>-154</v>
      </c>
      <c r="B6" s="75" t="s">
        <v>112</v>
      </c>
      <c r="C6" s="75"/>
      <c r="D6" s="75"/>
      <c r="E6" s="10"/>
      <c r="F6" s="11" t="str">
        <f>IF(Mängud!F66="","",Mängud!F66)</f>
        <v>w.o.</v>
      </c>
      <c r="U6" s="2"/>
    </row>
    <row r="7" spans="5:21" s="3" customFormat="1" ht="9.75">
      <c r="E7" s="15"/>
      <c r="F7" s="15"/>
      <c r="G7" s="15"/>
      <c r="U7" s="2"/>
    </row>
    <row r="8" spans="4:21" s="3" customFormat="1" ht="9.75">
      <c r="D8" s="8">
        <v>-165</v>
      </c>
      <c r="E8" s="70" t="str">
        <f>IF(E5="","",IF(E5=B4,B6,B4))</f>
        <v>Almar Rahuoja</v>
      </c>
      <c r="F8" s="70"/>
      <c r="G8" s="70"/>
      <c r="H8" s="8" t="s">
        <v>23</v>
      </c>
      <c r="U8" s="2"/>
    </row>
    <row r="9" spans="2:21" s="3" customFormat="1" ht="9.75">
      <c r="B9" s="15"/>
      <c r="C9" s="15"/>
      <c r="D9" s="15"/>
      <c r="U9" s="2"/>
    </row>
    <row r="10" spans="1:21" s="3" customFormat="1" ht="9.75">
      <c r="A10" s="8">
        <v>-143</v>
      </c>
      <c r="B10" s="70" t="str">
        <f>IF(Miinusring!N10="","",IF(Miinusring!N10=Miinusring!K6,Miinusring!K14,Miinusring!K6))</f>
        <v>Allar Oviir</v>
      </c>
      <c r="C10" s="70"/>
      <c r="D10" s="70"/>
      <c r="E10" s="15"/>
      <c r="F10" s="15"/>
      <c r="G10" s="15"/>
      <c r="U10" s="2"/>
    </row>
    <row r="11" spans="2:21" s="3" customFormat="1" ht="9.75">
      <c r="B11" s="15"/>
      <c r="C11" s="15"/>
      <c r="D11" s="9">
        <v>164</v>
      </c>
      <c r="E11" s="72" t="str">
        <f>IF(Mängud!E65="","",Mängud!E65)</f>
        <v>Raigo Rommot</v>
      </c>
      <c r="F11" s="72"/>
      <c r="G11" s="72"/>
      <c r="H11" s="8" t="s">
        <v>24</v>
      </c>
      <c r="U11" s="2"/>
    </row>
    <row r="12" spans="1:21" s="3" customFormat="1" ht="9.75">
      <c r="A12" s="8">
        <v>-144</v>
      </c>
      <c r="B12" s="75" t="str">
        <f>IF(Miinusring!N26="","",IF(Miinusring!N26=Miinusring!K22,Miinusring!K30,Miinusring!K22))</f>
        <v>Raigo Rommot</v>
      </c>
      <c r="C12" s="75"/>
      <c r="D12" s="75"/>
      <c r="E12" s="10"/>
      <c r="F12" s="11" t="str">
        <f>IF(Mängud!F65="","",Mängud!F65)</f>
        <v>w.o.</v>
      </c>
      <c r="U12" s="2"/>
    </row>
    <row r="13" s="3" customFormat="1" ht="9.75">
      <c r="U13" s="2"/>
    </row>
    <row r="14" spans="4:21" s="3" customFormat="1" ht="9.75">
      <c r="D14" s="8">
        <v>-164</v>
      </c>
      <c r="E14" s="70" t="str">
        <f>IF(E11="","",IF(E11=B10,B12,B10))</f>
        <v>Allar Oviir</v>
      </c>
      <c r="F14" s="70"/>
      <c r="G14" s="70"/>
      <c r="H14" s="8" t="s">
        <v>25</v>
      </c>
      <c r="U14" s="2"/>
    </row>
    <row r="15" spans="1:21" s="3" customFormat="1" ht="9.75">
      <c r="A15" s="8">
        <v>-137</v>
      </c>
      <c r="B15" s="70" t="str">
        <f>IF(Miinusring!K6="","",IF(Miinusring!K6=Miinusring!H4,Miinusring!H8,Miinusring!H4))</f>
        <v>Hannes Lepik</v>
      </c>
      <c r="C15" s="70"/>
      <c r="D15" s="70"/>
      <c r="U15" s="2"/>
    </row>
    <row r="16" spans="4:21" s="3" customFormat="1" ht="9.75">
      <c r="D16" s="9">
        <v>151</v>
      </c>
      <c r="E16" s="72" t="str">
        <f>IF(Mängud!E52="","",Mängud!E52)</f>
        <v>Ain Raid</v>
      </c>
      <c r="F16" s="72"/>
      <c r="G16" s="72"/>
      <c r="U16" s="2"/>
    </row>
    <row r="17" spans="1:21" s="3" customFormat="1" ht="9.75">
      <c r="A17" s="8">
        <v>-138</v>
      </c>
      <c r="B17" s="75" t="str">
        <f>IF(Miinusring!K14="","",IF(Miinusring!K14=Miinusring!H12,Miinusring!H16,Miinusring!H12))</f>
        <v>Ain Raid</v>
      </c>
      <c r="C17" s="75"/>
      <c r="D17" s="75"/>
      <c r="E17" s="10"/>
      <c r="F17" s="11" t="str">
        <f>IF(Mängud!F52="","",Mängud!F52)</f>
        <v>3:0</v>
      </c>
      <c r="G17" s="9"/>
      <c r="U17" s="2"/>
    </row>
    <row r="18" spans="7:21" s="3" customFormat="1" ht="9.75">
      <c r="G18" s="12">
        <v>163</v>
      </c>
      <c r="H18" s="72" t="str">
        <f>IF(Mängud!E64="","",Mängud!E64)</f>
        <v>Ain Raid</v>
      </c>
      <c r="I18" s="72"/>
      <c r="J18" s="72"/>
      <c r="K18" s="8" t="s">
        <v>26</v>
      </c>
      <c r="U18" s="2"/>
    </row>
    <row r="19" spans="1:21" s="3" customFormat="1" ht="9.75">
      <c r="A19" s="8">
        <v>-139</v>
      </c>
      <c r="B19" s="70" t="str">
        <f>IF(Miinusring!K22="","",IF(Miinusring!K22=Miinusring!H20,Miinusring!H24,Miinusring!H20))</f>
        <v>Andrus Plamus</v>
      </c>
      <c r="C19" s="70"/>
      <c r="D19" s="70"/>
      <c r="G19" s="12"/>
      <c r="H19" s="10"/>
      <c r="I19" s="11" t="str">
        <f>IF(Mängud!F64="","",Mängud!F64)</f>
        <v>3:1</v>
      </c>
      <c r="U19" s="2"/>
    </row>
    <row r="20" spans="4:21" s="3" customFormat="1" ht="9.75">
      <c r="D20" s="9">
        <v>152</v>
      </c>
      <c r="E20" s="66" t="str">
        <f>IF(Mängud!E53="","",Mängud!E53)</f>
        <v>Tõnu Hansar</v>
      </c>
      <c r="F20" s="66"/>
      <c r="G20" s="66"/>
      <c r="L20" s="8">
        <v>-151</v>
      </c>
      <c r="M20" s="70" t="str">
        <f>IF(E16="","",IF(E16=B15,B17,B15))</f>
        <v>Hannes Lepik</v>
      </c>
      <c r="N20" s="70"/>
      <c r="O20" s="70"/>
      <c r="U20" s="2"/>
    </row>
    <row r="21" spans="1:21" s="3" customFormat="1" ht="9.75">
      <c r="A21" s="8">
        <v>-140</v>
      </c>
      <c r="B21" s="75" t="str">
        <f>IF(Miinusring!K30="","",IF(Miinusring!K30=Miinusring!H28,Miinusring!H32,Miinusring!H28))</f>
        <v>Tõnu Hansar</v>
      </c>
      <c r="C21" s="75"/>
      <c r="D21" s="75"/>
      <c r="E21" s="10"/>
      <c r="F21" s="11" t="str">
        <f>IF(Mängud!F53="","",Mängud!F53)</f>
        <v>3:2</v>
      </c>
      <c r="G21" s="14"/>
      <c r="H21" s="15"/>
      <c r="O21" s="9">
        <v>162</v>
      </c>
      <c r="P21" s="72" t="str">
        <f>IF(Mängud!E63="","",Mängud!E63)</f>
        <v>Hannes Lepik</v>
      </c>
      <c r="Q21" s="72"/>
      <c r="R21" s="72"/>
      <c r="S21" s="8" t="s">
        <v>27</v>
      </c>
      <c r="U21" s="2"/>
    </row>
    <row r="22" spans="7:21" s="3" customFormat="1" ht="9.75">
      <c r="G22" s="8">
        <v>-163</v>
      </c>
      <c r="H22" s="70" t="str">
        <f>IF(H18="","",IF(H18=E16,E20,E16))</f>
        <v>Tõnu Hansar</v>
      </c>
      <c r="I22" s="70"/>
      <c r="J22" s="70"/>
      <c r="K22" s="8" t="s">
        <v>28</v>
      </c>
      <c r="L22" s="8">
        <v>-152</v>
      </c>
      <c r="M22" s="75" t="str">
        <f>IF(E20="","",IF(E20=B19,B21,B19))</f>
        <v>Andrus Plamus</v>
      </c>
      <c r="N22" s="75"/>
      <c r="O22" s="75"/>
      <c r="P22" s="10"/>
      <c r="Q22" s="11" t="str">
        <f>IF(Mängud!F63="","",Mängud!F63)</f>
        <v>3:2</v>
      </c>
      <c r="U22" s="2"/>
    </row>
    <row r="23" s="3" customFormat="1" ht="9.75">
      <c r="U23" s="2"/>
    </row>
    <row r="24" spans="15:21" s="3" customFormat="1" ht="9.75">
      <c r="O24" s="8">
        <v>-162</v>
      </c>
      <c r="P24" s="70" t="str">
        <f>IF(P21="","",IF(P21=M20,M22,M20))</f>
        <v>Andrus Plamus</v>
      </c>
      <c r="Q24" s="70"/>
      <c r="R24" s="70"/>
      <c r="S24" s="8" t="s">
        <v>29</v>
      </c>
      <c r="U24" s="2"/>
    </row>
    <row r="25" spans="1:21" s="3" customFormat="1" ht="9.75">
      <c r="A25" s="8">
        <v>-129</v>
      </c>
      <c r="B25" s="70" t="str">
        <f>IF(Miinusring!H8="","",IF(Miinusring!H8=Miinusring!E6,Miinusring!E10,Miinusring!E6))</f>
        <v>Raivo Roots</v>
      </c>
      <c r="C25" s="70"/>
      <c r="D25" s="70"/>
      <c r="U25" s="2"/>
    </row>
    <row r="26" spans="4:21" s="3" customFormat="1" ht="9.75">
      <c r="D26" s="9">
        <v>145</v>
      </c>
      <c r="E26" s="72" t="str">
        <f>IF(Mängud!E46="","",Mängud!E46)</f>
        <v>Alex Rahuoja</v>
      </c>
      <c r="F26" s="72"/>
      <c r="G26" s="72"/>
      <c r="U26" s="2"/>
    </row>
    <row r="27" spans="1:21" s="3" customFormat="1" ht="9.75">
      <c r="A27" s="8">
        <v>-130</v>
      </c>
      <c r="B27" s="75" t="str">
        <f>IF(Miinusring!H16="","",IF(Miinusring!H16=Miinusring!E14,Miinusring!E18,Miinusring!E14))</f>
        <v>Alex Rahuoja</v>
      </c>
      <c r="C27" s="75"/>
      <c r="D27" s="75"/>
      <c r="E27" s="10"/>
      <c r="F27" s="11" t="str">
        <f>IF(Mängud!F46="","",Mängud!F46)</f>
        <v>3:1</v>
      </c>
      <c r="G27" s="9"/>
      <c r="U27" s="2"/>
    </row>
    <row r="28" spans="7:21" s="3" customFormat="1" ht="9.75">
      <c r="G28" s="12">
        <v>161</v>
      </c>
      <c r="H28" s="72" t="str">
        <f>IF(Mängud!E62="","",Mängud!E62)</f>
        <v>Alex Rahuoja</v>
      </c>
      <c r="I28" s="72"/>
      <c r="J28" s="72"/>
      <c r="K28" s="8" t="s">
        <v>30</v>
      </c>
      <c r="U28" s="2"/>
    </row>
    <row r="29" spans="1:21" s="3" customFormat="1" ht="9.75">
      <c r="A29" s="8">
        <v>-131</v>
      </c>
      <c r="B29" s="70" t="str">
        <f>IF(Miinusring!H24="","",IF(Miinusring!H24=Miinusring!E22,Miinusring!E26,Miinusring!E22))</f>
        <v>Toivo Sepp</v>
      </c>
      <c r="C29" s="70"/>
      <c r="D29" s="70"/>
      <c r="G29" s="12"/>
      <c r="H29" s="10"/>
      <c r="I29" s="11" t="str">
        <f>IF(Mängud!F62="","",Mängud!F62)</f>
        <v>3:2</v>
      </c>
      <c r="U29" s="2"/>
    </row>
    <row r="30" spans="4:21" s="3" customFormat="1" ht="9.75">
      <c r="D30" s="9">
        <v>146</v>
      </c>
      <c r="E30" s="72" t="str">
        <f>IF(Mängud!E47="","",Mängud!E47)</f>
        <v>Toivo Sepp</v>
      </c>
      <c r="F30" s="72"/>
      <c r="G30" s="72"/>
      <c r="H30" s="13"/>
      <c r="L30" s="8">
        <v>-145</v>
      </c>
      <c r="M30" s="70" t="str">
        <f>IF(E26="","",IF(E26=B25,B27,B25))</f>
        <v>Raivo Roots</v>
      </c>
      <c r="N30" s="70"/>
      <c r="O30" s="70"/>
      <c r="U30" s="2"/>
    </row>
    <row r="31" spans="1:21" s="3" customFormat="1" ht="9.75">
      <c r="A31" s="8">
        <v>-132</v>
      </c>
      <c r="B31" s="75" t="str">
        <f>IF(Miinusring!H32="","",IF(Miinusring!H32=Miinusring!E30,Miinusring!E34,Miinusring!E30))</f>
        <v>Heiki Hansar</v>
      </c>
      <c r="C31" s="75"/>
      <c r="D31" s="75"/>
      <c r="E31" s="10"/>
      <c r="F31" s="11" t="str">
        <f>IF(Mängud!F47="","",Mängud!F47)</f>
        <v>3:2</v>
      </c>
      <c r="G31" s="14"/>
      <c r="H31" s="15"/>
      <c r="O31" s="9">
        <v>160</v>
      </c>
      <c r="P31" s="72" t="str">
        <f>IF(Mängud!E61="","",Mängud!E61)</f>
        <v>Raivo Roots</v>
      </c>
      <c r="Q31" s="72"/>
      <c r="R31" s="72"/>
      <c r="S31" s="8" t="s">
        <v>31</v>
      </c>
      <c r="U31" s="2"/>
    </row>
    <row r="32" spans="7:21" s="3" customFormat="1" ht="9.75">
      <c r="G32" s="8">
        <v>-161</v>
      </c>
      <c r="H32" s="70" t="str">
        <f>IF(H28="","",IF(H28=E26,E30,E26))</f>
        <v>Toivo Sepp</v>
      </c>
      <c r="I32" s="70"/>
      <c r="J32" s="70"/>
      <c r="K32" s="8" t="s">
        <v>32</v>
      </c>
      <c r="L32" s="8">
        <v>-146</v>
      </c>
      <c r="M32" s="75" t="str">
        <f>IF(E30="","",IF(E30=B29,B31,B29))</f>
        <v>Heiki Hansar</v>
      </c>
      <c r="N32" s="75"/>
      <c r="O32" s="75"/>
      <c r="P32" s="10"/>
      <c r="Q32" s="11" t="str">
        <f>IF(Mängud!F61="","",Mängud!F61)</f>
        <v>3:2</v>
      </c>
      <c r="U32" s="2"/>
    </row>
    <row r="33" spans="1:21" s="3" customFormat="1" ht="9.75">
      <c r="A33" s="18"/>
      <c r="B33" s="74"/>
      <c r="C33" s="74"/>
      <c r="D33" s="74"/>
      <c r="E33" s="15"/>
      <c r="F33" s="15"/>
      <c r="G33" s="15"/>
      <c r="U33" s="2"/>
    </row>
    <row r="34" spans="1:21" s="3" customFormat="1" ht="9.75">
      <c r="A34" s="15"/>
      <c r="B34" s="15"/>
      <c r="C34" s="15"/>
      <c r="D34" s="15"/>
      <c r="E34" s="74"/>
      <c r="F34" s="74"/>
      <c r="G34" s="74"/>
      <c r="O34" s="8">
        <v>-160</v>
      </c>
      <c r="P34" s="70" t="str">
        <f>IF(P31="","",IF(P31=M30,M32,M30))</f>
        <v>Heiki Hansar</v>
      </c>
      <c r="Q34" s="70"/>
      <c r="R34" s="70"/>
      <c r="S34" s="8" t="s">
        <v>33</v>
      </c>
      <c r="U34" s="2"/>
    </row>
  </sheetData>
  <sheetProtection selectLockedCells="1" selectUnlockedCells="1"/>
  <mergeCells count="38">
    <mergeCell ref="B31:D31"/>
    <mergeCell ref="P31:R31"/>
    <mergeCell ref="H32:J32"/>
    <mergeCell ref="M32:O32"/>
    <mergeCell ref="B33:D33"/>
    <mergeCell ref="E34:G34"/>
    <mergeCell ref="P34:R34"/>
    <mergeCell ref="E26:G26"/>
    <mergeCell ref="B27:D27"/>
    <mergeCell ref="H28:J28"/>
    <mergeCell ref="B29:D29"/>
    <mergeCell ref="E30:G30"/>
    <mergeCell ref="M30:O30"/>
    <mergeCell ref="B21:D21"/>
    <mergeCell ref="P21:R21"/>
    <mergeCell ref="H22:J22"/>
    <mergeCell ref="M22:O22"/>
    <mergeCell ref="P24:R24"/>
    <mergeCell ref="B25:D25"/>
    <mergeCell ref="E16:G16"/>
    <mergeCell ref="B17:D17"/>
    <mergeCell ref="H18:J18"/>
    <mergeCell ref="B19:D19"/>
    <mergeCell ref="E20:G20"/>
    <mergeCell ref="M20:O20"/>
    <mergeCell ref="B6:D6"/>
    <mergeCell ref="E8:G8"/>
    <mergeCell ref="B10:D10"/>
    <mergeCell ref="E11:G11"/>
    <mergeCell ref="B12:D12"/>
    <mergeCell ref="B15:D15"/>
    <mergeCell ref="E14:G14"/>
    <mergeCell ref="N2:R2"/>
    <mergeCell ref="N3:R3"/>
    <mergeCell ref="N4:R4"/>
    <mergeCell ref="B4:D4"/>
    <mergeCell ref="E5:G5"/>
    <mergeCell ref="A1:S1"/>
  </mergeCells>
  <printOptions/>
  <pageMargins left="0" right="0" top="0.9055118110236221" bottom="0.2755905511811024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00390625" style="0" customWidth="1"/>
    <col min="2" max="19" width="5.7109375" style="0" customWidth="1"/>
    <col min="20" max="20" width="3.140625" style="0" bestFit="1" customWidth="1"/>
  </cols>
  <sheetData>
    <row r="1" spans="1:20" ht="12.75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4:18" ht="12.75">
      <c r="N2" s="60"/>
      <c r="O2" s="60"/>
      <c r="P2" s="60"/>
      <c r="Q2" s="60"/>
      <c r="R2" s="60"/>
    </row>
    <row r="3" spans="14:18" ht="12.75">
      <c r="N3" s="60"/>
      <c r="O3" s="60"/>
      <c r="P3" s="60"/>
      <c r="Q3" s="60"/>
      <c r="R3" s="60"/>
    </row>
    <row r="4" spans="1:22" s="3" customFormat="1" ht="9.75">
      <c r="A4" s="8">
        <v>-117</v>
      </c>
      <c r="B4" s="70" t="str">
        <f>IF(Miinusring!E6="","",IF(Miinusring!E6=Miinusring!B5,Miinusring!B7,Miinusring!B5))</f>
        <v>Bye Bye</v>
      </c>
      <c r="C4" s="70"/>
      <c r="D4" s="70"/>
      <c r="N4" s="60"/>
      <c r="O4" s="60"/>
      <c r="P4" s="60"/>
      <c r="Q4" s="60"/>
      <c r="R4" s="60"/>
      <c r="V4" s="2"/>
    </row>
    <row r="5" spans="4:22" s="3" customFormat="1" ht="9.75">
      <c r="D5" s="9">
        <v>133</v>
      </c>
      <c r="E5" s="72" t="str">
        <f>IF(Mängud!E34="","",Mängud!E34)</f>
        <v>Bye Bye</v>
      </c>
      <c r="F5" s="72"/>
      <c r="G5" s="72"/>
      <c r="P5" s="18"/>
      <c r="Q5" s="74"/>
      <c r="R5" s="74"/>
      <c r="S5" s="74"/>
      <c r="T5" s="18"/>
      <c r="V5" s="2"/>
    </row>
    <row r="6" spans="1:22" s="3" customFormat="1" ht="9.75">
      <c r="A6" s="8">
        <v>-118</v>
      </c>
      <c r="B6" s="75" t="str">
        <f>IF(Miinusring!E10="","",IF(Miinusring!E10=Miinusring!B9,Miinusring!B11,Miinusring!B9))</f>
        <v>Bye Bye</v>
      </c>
      <c r="C6" s="75"/>
      <c r="D6" s="75"/>
      <c r="E6" s="10"/>
      <c r="F6" s="11" t="str">
        <f>IF(Mängud!F34="","",Mängud!F34)</f>
        <v>w.o.</v>
      </c>
      <c r="G6" s="9"/>
      <c r="V6" s="2"/>
    </row>
    <row r="7" spans="7:22" s="3" customFormat="1" ht="9.75">
      <c r="G7" s="12">
        <v>149</v>
      </c>
      <c r="H7" s="72" t="str">
        <f>IF(Mängud!E50="","",Mängud!E50)</f>
        <v>Bye Bye</v>
      </c>
      <c r="I7" s="72"/>
      <c r="J7" s="72"/>
      <c r="V7" s="2"/>
    </row>
    <row r="8" spans="1:22" s="3" customFormat="1" ht="9.75">
      <c r="A8" s="8">
        <v>-119</v>
      </c>
      <c r="B8" s="70" t="str">
        <f>IF(Miinusring!E14="","",IF(Miinusring!E14=Miinusring!B13,Miinusring!B15,Miinusring!B13))</f>
        <v>Bye Bye</v>
      </c>
      <c r="C8" s="70"/>
      <c r="D8" s="70"/>
      <c r="G8" s="12"/>
      <c r="H8" s="10"/>
      <c r="I8" s="11" t="str">
        <f>IF(Mängud!F50="","",Mängud!F50)</f>
        <v>w.o.</v>
      </c>
      <c r="J8" s="9"/>
      <c r="V8" s="2"/>
    </row>
    <row r="9" spans="4:22" s="3" customFormat="1" ht="9.75">
      <c r="D9" s="9">
        <v>134</v>
      </c>
      <c r="E9" s="72" t="str">
        <f>IF(Mängud!E35="","",Mängud!E35)</f>
        <v>Bye Bye</v>
      </c>
      <c r="F9" s="72"/>
      <c r="G9" s="72"/>
      <c r="H9" s="13"/>
      <c r="J9" s="12"/>
      <c r="V9" s="2"/>
    </row>
    <row r="10" spans="1:22" s="3" customFormat="1" ht="9.75">
      <c r="A10" s="8">
        <v>-120</v>
      </c>
      <c r="B10" s="75" t="str">
        <f>IF(Miinusring!E18="","",IF(Miinusring!E18=Miinusring!B17,Miinusring!B19,Miinusring!B17))</f>
        <v>Bye Bye</v>
      </c>
      <c r="C10" s="75"/>
      <c r="D10" s="75"/>
      <c r="E10" s="10"/>
      <c r="F10" s="11" t="str">
        <f>IF(Mängud!F35="","",Mängud!F35)</f>
        <v>w.o.</v>
      </c>
      <c r="G10" s="14"/>
      <c r="H10" s="15"/>
      <c r="J10" s="12"/>
      <c r="V10" s="2"/>
    </row>
    <row r="11" spans="10:22" s="3" customFormat="1" ht="9.75">
      <c r="J11" s="12">
        <v>159</v>
      </c>
      <c r="K11" s="72" t="str">
        <f>IF(Mängud!E60="","",Mängud!E60)</f>
        <v>Taivo Koitla</v>
      </c>
      <c r="L11" s="72"/>
      <c r="M11" s="72"/>
      <c r="N11" s="8" t="s">
        <v>35</v>
      </c>
      <c r="V11" s="2"/>
    </row>
    <row r="12" spans="1:22" s="3" customFormat="1" ht="9.75">
      <c r="A12" s="8">
        <v>-121</v>
      </c>
      <c r="B12" s="70" t="str">
        <f>IF(Miinusring!E22="","",IF(Miinusring!E22=Miinusring!B21,Miinusring!B23,Miinusring!B21))</f>
        <v>Taivo Koitla</v>
      </c>
      <c r="C12" s="70"/>
      <c r="D12" s="70"/>
      <c r="J12" s="12"/>
      <c r="K12" s="10"/>
      <c r="L12" s="11" t="str">
        <f>IF(Mängud!F60="","",Mängud!F60)</f>
        <v>w.o.</v>
      </c>
      <c r="V12" s="2"/>
    </row>
    <row r="13" spans="4:22" s="3" customFormat="1" ht="9.75">
      <c r="D13" s="9">
        <v>135</v>
      </c>
      <c r="E13" s="72" t="str">
        <f>IF(Mängud!E36="","",Mängud!E36)</f>
        <v>Taivo Koitla</v>
      </c>
      <c r="F13" s="72"/>
      <c r="G13" s="72"/>
      <c r="J13" s="12"/>
      <c r="V13" s="2"/>
    </row>
    <row r="14" spans="1:22" s="3" customFormat="1" ht="9.75">
      <c r="A14" s="8">
        <v>-122</v>
      </c>
      <c r="B14" s="75" t="str">
        <f>IF(Miinusring!E26="","",IF(Miinusring!E26=Miinusring!B25,Miinusring!B27,Miinusring!B25))</f>
        <v>Bye Bye</v>
      </c>
      <c r="C14" s="75"/>
      <c r="D14" s="75"/>
      <c r="E14" s="10"/>
      <c r="F14" s="11" t="str">
        <f>IF(Mängud!F36="","",Mängud!F36)</f>
        <v>w.o.</v>
      </c>
      <c r="G14" s="9"/>
      <c r="J14" s="12"/>
      <c r="V14" s="2"/>
    </row>
    <row r="15" spans="7:22" s="3" customFormat="1" ht="9.75">
      <c r="G15" s="12">
        <v>150</v>
      </c>
      <c r="H15" s="72" t="str">
        <f>IF(Mängud!E51="","",Mängud!E51)</f>
        <v>Taivo Koitla</v>
      </c>
      <c r="I15" s="72"/>
      <c r="J15" s="72"/>
      <c r="K15" s="13"/>
      <c r="V15" s="2"/>
    </row>
    <row r="16" spans="1:22" s="3" customFormat="1" ht="9.75">
      <c r="A16" s="8">
        <v>-123</v>
      </c>
      <c r="B16" s="70" t="str">
        <f>IF(Miinusring!E30="","",IF(Miinusring!E30=Miinusring!B29,Miinusring!B31,Miinusring!B29))</f>
        <v>Bye Bye</v>
      </c>
      <c r="C16" s="70"/>
      <c r="D16" s="70"/>
      <c r="G16" s="12"/>
      <c r="H16" s="10"/>
      <c r="I16" s="11" t="str">
        <f>IF(Mängud!F51="","",Mängud!F51)</f>
        <v>w.o.</v>
      </c>
      <c r="J16" s="14"/>
      <c r="K16" s="15"/>
      <c r="V16" s="2"/>
    </row>
    <row r="17" spans="4:22" s="3" customFormat="1" ht="9.75">
      <c r="D17" s="9">
        <v>136</v>
      </c>
      <c r="E17" s="72" t="str">
        <f>IF(Mängud!E37="","",Mängud!E37)</f>
        <v>Bye Bye</v>
      </c>
      <c r="F17" s="72"/>
      <c r="G17" s="72"/>
      <c r="H17" s="13"/>
      <c r="J17" s="8">
        <v>-159</v>
      </c>
      <c r="K17" s="70" t="str">
        <f>IF(K11="","",IF(K11=H7,H15,H7))</f>
        <v>Bye Bye</v>
      </c>
      <c r="L17" s="70"/>
      <c r="M17" s="70"/>
      <c r="N17" s="8" t="s">
        <v>36</v>
      </c>
      <c r="V17" s="2"/>
    </row>
    <row r="18" spans="1:22" s="3" customFormat="1" ht="9.75">
      <c r="A18" s="8">
        <v>-124</v>
      </c>
      <c r="B18" s="75" t="str">
        <f>IF(Miinusring!E34="","",IF(Miinusring!E34=Miinusring!B33,Miinusring!B35,Miinusring!B33))</f>
        <v>Bye Bye</v>
      </c>
      <c r="C18" s="75"/>
      <c r="D18" s="75"/>
      <c r="E18" s="10"/>
      <c r="F18" s="11" t="str">
        <f>IF(Mängud!F37="","",Mängud!F37)</f>
        <v>w.o.</v>
      </c>
      <c r="G18" s="14"/>
      <c r="H18" s="15"/>
      <c r="V18" s="2"/>
    </row>
    <row r="19" spans="13:22" s="3" customFormat="1" ht="9.75">
      <c r="M19" s="8">
        <v>-149</v>
      </c>
      <c r="N19" s="70" t="str">
        <f>IF(H7="","",IF(H7=E5,E9,E5))</f>
        <v>Bye Bye</v>
      </c>
      <c r="O19" s="70"/>
      <c r="P19" s="70"/>
      <c r="V19" s="2"/>
    </row>
    <row r="20" spans="1:22" s="3" customFormat="1" ht="9.75">
      <c r="A20" s="8">
        <v>-133</v>
      </c>
      <c r="B20" s="70" t="str">
        <f>IF(E5="","",IF(E5=B4,B6,B4))</f>
        <v>Bye Bye</v>
      </c>
      <c r="C20" s="70"/>
      <c r="D20" s="70"/>
      <c r="P20" s="9">
        <v>158</v>
      </c>
      <c r="Q20" s="72" t="str">
        <f>IF(Mängud!E59="","",Mängud!E59)</f>
        <v>Bye Bye</v>
      </c>
      <c r="R20" s="72"/>
      <c r="S20" s="72"/>
      <c r="T20" s="8" t="s">
        <v>37</v>
      </c>
      <c r="V20" s="2"/>
    </row>
    <row r="21" spans="4:22" s="3" customFormat="1" ht="9.75">
      <c r="D21" s="9">
        <v>147</v>
      </c>
      <c r="E21" s="72" t="str">
        <f>IF(Mängud!E48="","",Mängud!E48)</f>
        <v>Bye Bye</v>
      </c>
      <c r="F21" s="72"/>
      <c r="G21" s="72"/>
      <c r="M21" s="8">
        <v>-150</v>
      </c>
      <c r="N21" s="75" t="str">
        <f>IF(H15="","",IF(H15=E13,E17,E13))</f>
        <v>Bye Bye</v>
      </c>
      <c r="O21" s="75"/>
      <c r="P21" s="75"/>
      <c r="Q21" s="10"/>
      <c r="R21" s="11" t="str">
        <f>IF(Mängud!F59="","",Mängud!F59)</f>
        <v>w.o.</v>
      </c>
      <c r="V21" s="2"/>
    </row>
    <row r="22" spans="1:22" s="3" customFormat="1" ht="9.75">
      <c r="A22" s="8">
        <v>-134</v>
      </c>
      <c r="B22" s="75" t="str">
        <f>IF(E9="","",IF(E9=B8,B10,B8))</f>
        <v>Bye Bye</v>
      </c>
      <c r="C22" s="75"/>
      <c r="D22" s="75"/>
      <c r="E22" s="10"/>
      <c r="F22" s="11" t="str">
        <f>IF(Mängud!F48="","",Mängud!F48)</f>
        <v>w.o.</v>
      </c>
      <c r="G22" s="9"/>
      <c r="V22" s="2"/>
    </row>
    <row r="23" spans="7:22" s="3" customFormat="1" ht="9.75">
      <c r="G23" s="12">
        <v>157</v>
      </c>
      <c r="H23" s="72" t="str">
        <f>IF(Mängud!E58="","",Mängud!E58)</f>
        <v>Bye Bye</v>
      </c>
      <c r="I23" s="72"/>
      <c r="J23" s="72"/>
      <c r="K23" s="8" t="s">
        <v>38</v>
      </c>
      <c r="P23" s="8">
        <v>-158</v>
      </c>
      <c r="Q23" s="70" t="str">
        <f>IF(Q20="","",IF(Q20=N19,N21,N19))</f>
        <v>Bye Bye</v>
      </c>
      <c r="R23" s="70"/>
      <c r="S23" s="70"/>
      <c r="T23" s="8" t="s">
        <v>39</v>
      </c>
      <c r="V23" s="2"/>
    </row>
    <row r="24" spans="1:22" s="3" customFormat="1" ht="9.75">
      <c r="A24" s="8">
        <v>-135</v>
      </c>
      <c r="B24" s="70" t="str">
        <f>IF(E13="","",IF(E13=B12,B14,B12))</f>
        <v>Bye Bye</v>
      </c>
      <c r="C24" s="70"/>
      <c r="D24" s="70"/>
      <c r="G24" s="12"/>
      <c r="H24" s="10"/>
      <c r="I24" s="11" t="str">
        <f>IF(Mängud!F58="","",Mängud!F58)</f>
        <v>w.o.</v>
      </c>
      <c r="V24" s="2"/>
    </row>
    <row r="25" spans="4:22" s="3" customFormat="1" ht="9.75">
      <c r="D25" s="9">
        <v>148</v>
      </c>
      <c r="E25" s="72" t="str">
        <f>IF(Mängud!E49="","",Mängud!E49)</f>
        <v>Bye Bye</v>
      </c>
      <c r="F25" s="72"/>
      <c r="G25" s="72"/>
      <c r="H25" s="13"/>
      <c r="V25" s="2"/>
    </row>
    <row r="26" spans="1:22" s="3" customFormat="1" ht="9.75">
      <c r="A26" s="8">
        <v>-136</v>
      </c>
      <c r="B26" s="75" t="str">
        <f>IF(E17="","",IF(E17=B16,B18,B16))</f>
        <v>Bye Bye</v>
      </c>
      <c r="C26" s="75"/>
      <c r="D26" s="75"/>
      <c r="E26" s="10"/>
      <c r="F26" s="11" t="str">
        <f>IF(Mängud!F49="","",Mängud!F49)</f>
        <v>w.o.</v>
      </c>
      <c r="G26" s="14"/>
      <c r="H26" s="15"/>
      <c r="M26" s="8">
        <v>-147</v>
      </c>
      <c r="N26" s="70" t="str">
        <f>IF(E21="","",IF(E21=B20,B22,B20))</f>
        <v>Bye Bye</v>
      </c>
      <c r="O26" s="70"/>
      <c r="P26" s="70"/>
      <c r="V26" s="2"/>
    </row>
    <row r="27" spans="7:22" s="3" customFormat="1" ht="9.75">
      <c r="G27" s="8">
        <v>-157</v>
      </c>
      <c r="H27" s="70" t="str">
        <f>IF(H23="","",IF(H23=E21,E25,E21))</f>
        <v>Bye Bye</v>
      </c>
      <c r="I27" s="70"/>
      <c r="J27" s="70"/>
      <c r="K27" s="8" t="s">
        <v>40</v>
      </c>
      <c r="P27" s="9">
        <v>156</v>
      </c>
      <c r="Q27" s="72" t="str">
        <f>IF(Mängud!E57="","",Mängud!E57)</f>
        <v>Bye Bye</v>
      </c>
      <c r="R27" s="72"/>
      <c r="S27" s="72"/>
      <c r="T27" s="8" t="s">
        <v>41</v>
      </c>
      <c r="V27" s="2"/>
    </row>
    <row r="28" spans="13:22" s="3" customFormat="1" ht="9.75">
      <c r="M28" s="8">
        <v>-148</v>
      </c>
      <c r="N28" s="75" t="str">
        <f>IF(E25="","",IF(E25=B24,B26,B24))</f>
        <v>Bye Bye</v>
      </c>
      <c r="O28" s="75"/>
      <c r="P28" s="75"/>
      <c r="Q28" s="10"/>
      <c r="R28" s="11" t="str">
        <f>IF(Mängud!F57="","",Mängud!F57)</f>
        <v>w.o.</v>
      </c>
      <c r="V28" s="2"/>
    </row>
    <row r="29" s="3" customFormat="1" ht="9.75">
      <c r="V29" s="2"/>
    </row>
    <row r="30" spans="16:22" s="3" customFormat="1" ht="9.75">
      <c r="P30" s="8">
        <v>-156</v>
      </c>
      <c r="Q30" s="70" t="str">
        <f>IF(Q27="","",IF(Q27=N26,N28,N26))</f>
        <v>Bye Bye</v>
      </c>
      <c r="R30" s="70"/>
      <c r="S30" s="70"/>
      <c r="T30" s="8" t="s">
        <v>42</v>
      </c>
      <c r="V30" s="2"/>
    </row>
  </sheetData>
  <sheetProtection selectLockedCells="1" selectUnlockedCells="1"/>
  <mergeCells count="37">
    <mergeCell ref="H27:J27"/>
    <mergeCell ref="Q27:S27"/>
    <mergeCell ref="N28:P28"/>
    <mergeCell ref="Q30:S30"/>
    <mergeCell ref="A1:T1"/>
    <mergeCell ref="B22:D22"/>
    <mergeCell ref="H23:J23"/>
    <mergeCell ref="Q23:S23"/>
    <mergeCell ref="B24:D24"/>
    <mergeCell ref="E25:G25"/>
    <mergeCell ref="B26:D26"/>
    <mergeCell ref="N26:P26"/>
    <mergeCell ref="K17:M17"/>
    <mergeCell ref="B18:D18"/>
    <mergeCell ref="N19:P19"/>
    <mergeCell ref="B20:D20"/>
    <mergeCell ref="Q20:S20"/>
    <mergeCell ref="E21:G21"/>
    <mergeCell ref="N21:P21"/>
    <mergeCell ref="B12:D12"/>
    <mergeCell ref="E13:G13"/>
    <mergeCell ref="B14:D14"/>
    <mergeCell ref="H15:J15"/>
    <mergeCell ref="B16:D16"/>
    <mergeCell ref="E17:G17"/>
    <mergeCell ref="B6:D6"/>
    <mergeCell ref="H7:J7"/>
    <mergeCell ref="B8:D8"/>
    <mergeCell ref="E9:G9"/>
    <mergeCell ref="B10:D10"/>
    <mergeCell ref="K11:M11"/>
    <mergeCell ref="N2:R2"/>
    <mergeCell ref="N3:R3"/>
    <mergeCell ref="B4:D4"/>
    <mergeCell ref="N4:R4"/>
    <mergeCell ref="E5:G5"/>
    <mergeCell ref="Q5:S5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67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G70" sqref="G70"/>
    </sheetView>
  </sheetViews>
  <sheetFormatPr defaultColWidth="8.7109375" defaultRowHeight="12.75"/>
  <cols>
    <col min="1" max="1" width="8.7109375" style="47" customWidth="1"/>
    <col min="2" max="3" width="12.57421875" style="47" customWidth="1"/>
    <col min="4" max="4" width="8.140625" style="35" customWidth="1"/>
    <col min="5" max="5" width="12.57421875" style="35" customWidth="1"/>
    <col min="6" max="6" width="9.00390625" style="52" customWidth="1"/>
    <col min="7" max="7" width="10.140625" style="47" customWidth="1"/>
    <col min="8" max="9" width="9.140625" style="47" hidden="1" customWidth="1"/>
    <col min="10" max="10" width="8.7109375" style="47" customWidth="1"/>
    <col min="11" max="19" width="2.00390625" style="47" customWidth="1"/>
    <col min="20" max="26" width="3.00390625" style="47" customWidth="1"/>
    <col min="27" max="34" width="3.00390625" style="47" bestFit="1" customWidth="1"/>
    <col min="35" max="16384" width="8.7109375" style="47" customWidth="1"/>
  </cols>
  <sheetData>
    <row r="1" spans="1:34" ht="12.75">
      <c r="A1" s="44" t="s">
        <v>43</v>
      </c>
      <c r="B1" s="44" t="s">
        <v>44</v>
      </c>
      <c r="C1" s="44" t="s">
        <v>45</v>
      </c>
      <c r="D1" s="50" t="s">
        <v>46</v>
      </c>
      <c r="E1" s="50" t="s">
        <v>47</v>
      </c>
      <c r="F1" s="51" t="s">
        <v>48</v>
      </c>
      <c r="G1" s="44" t="s">
        <v>101</v>
      </c>
      <c r="H1" s="44"/>
      <c r="I1" s="45" t="s">
        <v>49</v>
      </c>
      <c r="J1" s="44" t="s">
        <v>50</v>
      </c>
      <c r="K1" s="46">
        <f>IF(COUNTIF($H:$H,1)=1,"",1)</f>
        <v>1</v>
      </c>
      <c r="L1" s="46">
        <f>IF(COUNTIF($H:$H,2)=1,"",2)</f>
        <v>2</v>
      </c>
      <c r="M1" s="46">
        <f>IF(COUNTIF($H:$H,3)=1,"",3)</f>
        <v>3</v>
      </c>
      <c r="N1" s="46">
        <f>IF(COUNTIF($H:$H,4)=1,"",4)</f>
        <v>4</v>
      </c>
      <c r="O1" s="46">
        <f>IF(COUNTIF($H:$H,5)=1,"",5)</f>
        <v>5</v>
      </c>
      <c r="P1" s="46">
        <f>IF(COUNTIF($H:$H,6)=1,"",6)</f>
        <v>6</v>
      </c>
      <c r="Q1" s="46">
        <f>IF(COUNTIF($H:$H,7)=1,"",7)</f>
        <v>7</v>
      </c>
      <c r="R1" s="46">
        <f>IF(COUNTIF($H:$H,8)=1,"",8)</f>
        <v>8</v>
      </c>
      <c r="S1" s="46">
        <f>IF(COUNTIF($H:$H,9)=1,"",9)</f>
        <v>9</v>
      </c>
      <c r="T1" s="46">
        <f>IF(COUNTIF($H:$H,10)=1,"",10)</f>
        <v>10</v>
      </c>
      <c r="U1" s="46">
        <f>IF(COUNTIF($H:$H,11)=1,"",11)</f>
        <v>11</v>
      </c>
      <c r="V1" s="46">
        <f>IF(COUNTIF($H:$H,12)=1,"",12)</f>
        <v>12</v>
      </c>
      <c r="W1" s="46">
        <f>IF(COUNTIF($H:$H,13)=1,"",13)</f>
        <v>13</v>
      </c>
      <c r="X1" s="46">
        <f>IF(COUNTIF($H:$H,14)=1,"",14)</f>
        <v>14</v>
      </c>
      <c r="Y1" s="46">
        <f>IF(COUNTIF($H:$H,15)=1,"",15)</f>
        <v>15</v>
      </c>
      <c r="Z1" s="46">
        <f>IF(COUNTIF($H:$H,16)=1,"",16)</f>
        <v>16</v>
      </c>
      <c r="AA1" s="46">
        <f>IF(COUNTIF($H:$H,17)=1,"",17)</f>
        <v>17</v>
      </c>
      <c r="AB1" s="46">
        <f>IF(COUNTIF($H:$H,18)=1,"",18)</f>
        <v>18</v>
      </c>
      <c r="AC1" s="46">
        <f>IF(COUNTIF($H:$H,19)=1,"",19)</f>
        <v>19</v>
      </c>
      <c r="AD1" s="46">
        <f>IF(COUNTIF($H:$H,20)=1,"",20)</f>
        <v>20</v>
      </c>
      <c r="AE1" s="46">
        <f>IF(COUNTIF($H:$H,21)=1,"",21)</f>
        <v>21</v>
      </c>
      <c r="AF1" s="46">
        <f>IF(COUNTIF($H:$H,22)=1,"",22)</f>
        <v>22</v>
      </c>
      <c r="AG1" s="46">
        <f>IF(COUNTIF($H:$H,23)=1,"",23)</f>
        <v>23</v>
      </c>
      <c r="AH1" s="46">
        <f>IF(COUNTIF($H:$H,24)=1,"",24)</f>
        <v>24</v>
      </c>
    </row>
    <row r="2" spans="1:10" ht="12.75">
      <c r="A2" s="47">
        <v>101</v>
      </c>
      <c r="B2" s="47" t="str">
        <f>IF(Plussring!B6="","",Plussring!B6)</f>
        <v>Allar Oviir</v>
      </c>
      <c r="C2" s="47" t="str">
        <f>IF(Plussring!B8="","",Plussring!B8)</f>
        <v>Toivo Sepp</v>
      </c>
      <c r="D2" s="35">
        <v>1</v>
      </c>
      <c r="E2" s="35" t="s">
        <v>148</v>
      </c>
      <c r="F2" s="52" t="s">
        <v>51</v>
      </c>
      <c r="H2" s="47">
        <f>IF(D2="","",IF(E2="",D2,""))</f>
      </c>
      <c r="I2" s="48" t="s">
        <v>51</v>
      </c>
      <c r="J2" s="49"/>
    </row>
    <row r="3" spans="1:9" ht="12.75">
      <c r="A3" s="47">
        <v>102</v>
      </c>
      <c r="B3" s="47" t="str">
        <f>IF(Plussring!B10="","",Plussring!B10)</f>
        <v>Alex Rahuoja</v>
      </c>
      <c r="C3" s="47" t="str">
        <f>IF(Plussring!B12="","",Plussring!B12)</f>
        <v>Bye Bye</v>
      </c>
      <c r="E3" s="35" t="s">
        <v>129</v>
      </c>
      <c r="F3" s="52" t="s">
        <v>54</v>
      </c>
      <c r="H3" s="47">
        <f aca="true" t="shared" si="0" ref="H3:H66">IF(D3="","",IF(E3="",D3,""))</f>
      </c>
      <c r="I3" s="48" t="s">
        <v>52</v>
      </c>
    </row>
    <row r="4" spans="1:9" ht="12.75">
      <c r="A4" s="47">
        <v>103</v>
      </c>
      <c r="B4" s="47" t="str">
        <f>IF(Plussring!B14="","",Plussring!B14)</f>
        <v>Andrus Plamus</v>
      </c>
      <c r="C4" s="47" t="str">
        <f>IF(Plussring!B16="","",Plussring!B16)</f>
        <v>Bye Bye</v>
      </c>
      <c r="E4" s="35" t="s">
        <v>138</v>
      </c>
      <c r="F4" s="52" t="s">
        <v>54</v>
      </c>
      <c r="H4" s="47">
        <f t="shared" si="0"/>
      </c>
      <c r="I4" s="48" t="s">
        <v>53</v>
      </c>
    </row>
    <row r="5" spans="1:9" ht="12.75">
      <c r="A5" s="47">
        <v>104</v>
      </c>
      <c r="B5" s="47" t="str">
        <f>IF(Plussring!B18="","",Plussring!B18)</f>
        <v>Raivo Roots</v>
      </c>
      <c r="C5" s="47" t="str">
        <f>IF(Plussring!B20="","",Plussring!B20)</f>
        <v>Bye Bye</v>
      </c>
      <c r="E5" s="35" t="s">
        <v>141</v>
      </c>
      <c r="F5" s="52" t="s">
        <v>54</v>
      </c>
      <c r="H5" s="47">
        <f t="shared" si="0"/>
      </c>
      <c r="I5" s="48" t="s">
        <v>54</v>
      </c>
    </row>
    <row r="6" spans="1:9" ht="12.75">
      <c r="A6" s="47">
        <v>105</v>
      </c>
      <c r="B6" s="47" t="str">
        <f>IF(Plussring!B22="","",Plussring!B22)</f>
        <v>Heiki Hansar</v>
      </c>
      <c r="C6" s="47" t="str">
        <f>IF(Plussring!B24="","",Plussring!B24)</f>
        <v>Bye Bye</v>
      </c>
      <c r="E6" s="35" t="s">
        <v>143</v>
      </c>
      <c r="F6" s="52" t="s">
        <v>54</v>
      </c>
      <c r="H6" s="47">
        <f t="shared" si="0"/>
      </c>
      <c r="I6" s="48" t="s">
        <v>55</v>
      </c>
    </row>
    <row r="7" spans="1:9" ht="12.75">
      <c r="A7" s="47">
        <v>106</v>
      </c>
      <c r="B7" s="47" t="str">
        <f>IF(Plussring!B26="","",Plussring!B26)</f>
        <v>Tõnu Hansar</v>
      </c>
      <c r="C7" s="47" t="str">
        <f>IF(Plussring!B28="","",Plussring!B28)</f>
        <v>Bye Bye</v>
      </c>
      <c r="E7" s="35" t="s">
        <v>135</v>
      </c>
      <c r="F7" s="52" t="s">
        <v>54</v>
      </c>
      <c r="H7" s="47">
        <f t="shared" si="0"/>
      </c>
      <c r="I7" s="48" t="s">
        <v>56</v>
      </c>
    </row>
    <row r="8" spans="1:9" ht="12.75">
      <c r="A8" s="47">
        <v>107</v>
      </c>
      <c r="B8" s="47" t="str">
        <f>IF(Plussring!B30="","",Plussring!B30)</f>
        <v>Hannes Lepik</v>
      </c>
      <c r="C8" s="47" t="str">
        <f>IF(Plussring!B32="","",Plussring!B32)</f>
        <v>Bye Bye</v>
      </c>
      <c r="E8" s="35" t="s">
        <v>132</v>
      </c>
      <c r="F8" s="52" t="s">
        <v>54</v>
      </c>
      <c r="H8" s="47">
        <f t="shared" si="0"/>
      </c>
      <c r="I8" s="48" t="s">
        <v>57</v>
      </c>
    </row>
    <row r="9" spans="1:9" ht="12.75">
      <c r="A9" s="47">
        <v>108</v>
      </c>
      <c r="B9" s="47" t="str">
        <f>IF(Plussring!B34="","",Plussring!B34)</f>
        <v>Taivo Koitla</v>
      </c>
      <c r="C9" s="47" t="str">
        <f>IF(Plussring!B36="","",Plussring!B36)</f>
        <v>Bye Bye</v>
      </c>
      <c r="E9" s="35" t="s">
        <v>146</v>
      </c>
      <c r="F9" s="52" t="s">
        <v>54</v>
      </c>
      <c r="H9" s="47">
        <f t="shared" si="0"/>
      </c>
      <c r="I9" s="48" t="s">
        <v>58</v>
      </c>
    </row>
    <row r="10" spans="1:9" ht="12.75">
      <c r="A10" s="47">
        <v>109</v>
      </c>
      <c r="B10" s="47" t="str">
        <f>IF(Plussring!E5="","",Plussring!E5)</f>
        <v>Imre Korsen</v>
      </c>
      <c r="C10" s="47" t="str">
        <f>IF(Plussring!E7="","",Plussring!E7)</f>
        <v>Allar Oviir</v>
      </c>
      <c r="D10" s="35">
        <v>1</v>
      </c>
      <c r="E10" s="35" t="s">
        <v>106</v>
      </c>
      <c r="F10" s="52" t="s">
        <v>51</v>
      </c>
      <c r="H10" s="47">
        <f t="shared" si="0"/>
      </c>
      <c r="I10" s="48" t="s">
        <v>59</v>
      </c>
    </row>
    <row r="11" spans="1:9" ht="12.75">
      <c r="A11" s="47">
        <v>110</v>
      </c>
      <c r="B11" s="47" t="str">
        <f>IF(Plussring!E9="","",Plussring!E9)</f>
        <v>Ants Hendrikson</v>
      </c>
      <c r="C11" s="47" t="str">
        <f>IF(Plussring!E11="","",Plussring!E11)</f>
        <v>Alex Rahuoja</v>
      </c>
      <c r="D11" s="35">
        <v>2</v>
      </c>
      <c r="E11" s="35" t="s">
        <v>127</v>
      </c>
      <c r="F11" s="52" t="s">
        <v>51</v>
      </c>
      <c r="H11" s="47">
        <f t="shared" si="0"/>
      </c>
      <c r="I11" s="48" t="s">
        <v>60</v>
      </c>
    </row>
    <row r="12" spans="1:8" ht="12.75">
      <c r="A12" s="47">
        <v>111</v>
      </c>
      <c r="B12" s="47" t="str">
        <f>IF(Plussring!E13="","",Plussring!E13)</f>
        <v>Karmo Kreuz</v>
      </c>
      <c r="C12" s="47" t="str">
        <f>IF(Plussring!E15="","",Plussring!E15)</f>
        <v>Andrus Plamus</v>
      </c>
      <c r="D12" s="35">
        <v>3</v>
      </c>
      <c r="E12" s="35" t="s">
        <v>138</v>
      </c>
      <c r="F12" s="52" t="s">
        <v>51</v>
      </c>
      <c r="H12" s="47">
        <f t="shared" si="0"/>
      </c>
    </row>
    <row r="13" spans="1:8" ht="12.75">
      <c r="A13" s="47">
        <v>112</v>
      </c>
      <c r="B13" s="47" t="str">
        <f>IF(Plussring!E17="","",Plussring!E17)</f>
        <v>Alvar Oviir</v>
      </c>
      <c r="C13" s="47" t="str">
        <f>IF(Plussring!E19="","",Plussring!E19)</f>
        <v>Raivo Roots</v>
      </c>
      <c r="D13" s="35">
        <v>4</v>
      </c>
      <c r="E13" s="35" t="s">
        <v>115</v>
      </c>
      <c r="F13" s="52" t="s">
        <v>51</v>
      </c>
      <c r="H13" s="47">
        <f t="shared" si="0"/>
      </c>
    </row>
    <row r="14" spans="1:8" ht="12.75">
      <c r="A14" s="47">
        <v>113</v>
      </c>
      <c r="B14" s="47" t="str">
        <f>IF(Plussring!E21="","",Plussring!E21)</f>
        <v>Almar Rahuoja</v>
      </c>
      <c r="C14" s="47" t="str">
        <f>IF(Plussring!E23="","",Plussring!E23)</f>
        <v>Heiki Hansar</v>
      </c>
      <c r="D14" s="35">
        <v>6</v>
      </c>
      <c r="E14" s="35" t="s">
        <v>112</v>
      </c>
      <c r="F14" s="52" t="s">
        <v>51</v>
      </c>
      <c r="H14" s="47">
        <f t="shared" si="0"/>
      </c>
    </row>
    <row r="15" spans="1:8" ht="12.75">
      <c r="A15" s="47">
        <v>114</v>
      </c>
      <c r="B15" s="47" t="str">
        <f>IF(Plussring!E25="","",Plussring!E25)</f>
        <v>Ain Raid</v>
      </c>
      <c r="C15" s="47" t="str">
        <f>IF(Plussring!E27="","",Plussring!E27)</f>
        <v>Tõnu Hansar</v>
      </c>
      <c r="D15" s="35">
        <v>7</v>
      </c>
      <c r="E15" s="35" t="s">
        <v>121</v>
      </c>
      <c r="F15" s="52" t="s">
        <v>51</v>
      </c>
      <c r="H15" s="47">
        <f t="shared" si="0"/>
      </c>
    </row>
    <row r="16" spans="1:8" ht="12.75">
      <c r="A16" s="47">
        <v>115</v>
      </c>
      <c r="B16" s="47" t="str">
        <f>IF(Plussring!E29="","",Plussring!E29)</f>
        <v>Raigo Rommot</v>
      </c>
      <c r="C16" s="47" t="str">
        <f>IF(Plussring!E31="","",Plussring!E31)</f>
        <v>Hannes Lepik</v>
      </c>
      <c r="D16" s="35">
        <v>8</v>
      </c>
      <c r="E16" s="35" t="s">
        <v>132</v>
      </c>
      <c r="F16" s="52" t="s">
        <v>53</v>
      </c>
      <c r="H16" s="47">
        <f t="shared" si="0"/>
      </c>
    </row>
    <row r="17" spans="1:8" ht="12.75">
      <c r="A17" s="47">
        <v>116</v>
      </c>
      <c r="B17" s="47" t="str">
        <f>IF(Plussring!E33="","",Plussring!E33)</f>
        <v>Kalju Kalda</v>
      </c>
      <c r="C17" s="47" t="str">
        <f>IF(Plussring!E35="","",Plussring!E35)</f>
        <v>Taivo Koitla</v>
      </c>
      <c r="D17" s="35">
        <v>3</v>
      </c>
      <c r="E17" s="35" t="s">
        <v>109</v>
      </c>
      <c r="F17" s="52" t="s">
        <v>51</v>
      </c>
      <c r="H17" s="47">
        <f t="shared" si="0"/>
      </c>
    </row>
    <row r="18" spans="1:8" ht="12.75">
      <c r="A18" s="47">
        <v>117</v>
      </c>
      <c r="B18" s="47" t="str">
        <f>IF(Miinusring!B5="","",Miinusring!B5)</f>
        <v>Raivo Roots</v>
      </c>
      <c r="C18" s="47" t="str">
        <f>IF(Miinusring!B7="","",Miinusring!B7)</f>
        <v>Bye Bye</v>
      </c>
      <c r="E18" s="35" t="s">
        <v>141</v>
      </c>
      <c r="F18" s="52" t="s">
        <v>54</v>
      </c>
      <c r="H18" s="47">
        <f t="shared" si="0"/>
      </c>
    </row>
    <row r="19" spans="1:8" ht="12.75">
      <c r="A19" s="47">
        <v>118</v>
      </c>
      <c r="B19" s="47" t="str">
        <f>IF(Miinusring!B9="","",Miinusring!B9)</f>
        <v>Karmo Kreuz</v>
      </c>
      <c r="C19" s="47" t="str">
        <f>IF(Miinusring!B11="","",Miinusring!B11)</f>
        <v>Bye Bye</v>
      </c>
      <c r="E19" s="35" t="s">
        <v>118</v>
      </c>
      <c r="F19" s="52" t="s">
        <v>54</v>
      </c>
      <c r="H19" s="47">
        <f t="shared" si="0"/>
      </c>
    </row>
    <row r="20" spans="1:8" ht="12.75">
      <c r="A20" s="47">
        <v>119</v>
      </c>
      <c r="B20" s="47" t="str">
        <f>IF(Miinusring!B13="","",Miinusring!B13)</f>
        <v>Alex Rahuoja</v>
      </c>
      <c r="C20" s="47" t="str">
        <f>IF(Miinusring!B15="","",Miinusring!B15)</f>
        <v>Bye Bye</v>
      </c>
      <c r="E20" s="35" t="s">
        <v>129</v>
      </c>
      <c r="F20" s="52" t="s">
        <v>54</v>
      </c>
      <c r="H20" s="47">
        <f t="shared" si="0"/>
      </c>
    </row>
    <row r="21" spans="1:8" ht="12.75">
      <c r="A21" s="47">
        <v>120</v>
      </c>
      <c r="B21" s="47" t="str">
        <f>IF(Miinusring!B17="","",Miinusring!B17)</f>
        <v>Allar Oviir</v>
      </c>
      <c r="C21" s="47" t="str">
        <f>IF(Miinusring!B19="","",Miinusring!B19)</f>
        <v>Bye Bye</v>
      </c>
      <c r="E21" s="35" t="s">
        <v>148</v>
      </c>
      <c r="F21" s="52" t="s">
        <v>54</v>
      </c>
      <c r="H21" s="47">
        <f t="shared" si="0"/>
      </c>
    </row>
    <row r="22" spans="1:8" ht="12.75">
      <c r="A22" s="47">
        <v>121</v>
      </c>
      <c r="B22" s="47" t="str">
        <f>IF(Miinusring!B21="","",Miinusring!B21)</f>
        <v>Taivo Koitla</v>
      </c>
      <c r="C22" s="47" t="str">
        <f>IF(Miinusring!B23="","",Miinusring!B23)</f>
        <v>Toivo Sepp</v>
      </c>
      <c r="D22" s="35">
        <v>2</v>
      </c>
      <c r="E22" s="35" t="s">
        <v>151</v>
      </c>
      <c r="F22" s="52" t="s">
        <v>51</v>
      </c>
      <c r="H22" s="47">
        <f t="shared" si="0"/>
      </c>
    </row>
    <row r="23" spans="1:8" ht="12.75">
      <c r="A23" s="47">
        <v>122</v>
      </c>
      <c r="B23" s="47" t="str">
        <f>IF(Miinusring!B25="","",Miinusring!B25)</f>
        <v>Raigo Rommot</v>
      </c>
      <c r="C23" s="47" t="str">
        <f>IF(Miinusring!B27="","",Miinusring!B27)</f>
        <v>Bye Bye</v>
      </c>
      <c r="E23" s="35" t="s">
        <v>124</v>
      </c>
      <c r="F23" s="52" t="s">
        <v>54</v>
      </c>
      <c r="H23" s="47">
        <f t="shared" si="0"/>
      </c>
    </row>
    <row r="24" spans="1:8" ht="12.75">
      <c r="A24" s="47">
        <v>123</v>
      </c>
      <c r="B24" s="47" t="str">
        <f>IF(Miinusring!B29="","",Miinusring!B29)</f>
        <v>Tõnu Hansar</v>
      </c>
      <c r="C24" s="47" t="str">
        <f>IF(Miinusring!B31="","",Miinusring!B31)</f>
        <v>Bye Bye</v>
      </c>
      <c r="E24" s="35" t="s">
        <v>135</v>
      </c>
      <c r="F24" s="52" t="s">
        <v>54</v>
      </c>
      <c r="H24" s="47">
        <f t="shared" si="0"/>
      </c>
    </row>
    <row r="25" spans="1:8" ht="12.75">
      <c r="A25" s="47">
        <v>124</v>
      </c>
      <c r="B25" s="47" t="str">
        <f>IF(Miinusring!B33="","",Miinusring!B33)</f>
        <v>Heiki Hansar</v>
      </c>
      <c r="C25" s="47" t="str">
        <f>IF(Miinusring!B35="","",Miinusring!B35)</f>
        <v>Bye Bye</v>
      </c>
      <c r="E25" s="35" t="s">
        <v>143</v>
      </c>
      <c r="F25" s="52" t="s">
        <v>54</v>
      </c>
      <c r="H25" s="47">
        <f t="shared" si="0"/>
      </c>
    </row>
    <row r="26" spans="1:8" ht="12.75">
      <c r="A26" s="47">
        <v>125</v>
      </c>
      <c r="B26" s="47" t="str">
        <f>IF(Plussring!H6="","",Plussring!H6)</f>
        <v>Imre Korsen</v>
      </c>
      <c r="C26" s="47" t="str">
        <f>IF(Plussring!H10="","",Plussring!H10)</f>
        <v>Ants Hendrikson</v>
      </c>
      <c r="D26" s="35">
        <v>1</v>
      </c>
      <c r="E26" s="35" t="s">
        <v>106</v>
      </c>
      <c r="F26" s="52" t="s">
        <v>51</v>
      </c>
      <c r="H26" s="47">
        <f t="shared" si="0"/>
      </c>
    </row>
    <row r="27" spans="1:8" ht="12.75">
      <c r="A27" s="47">
        <v>126</v>
      </c>
      <c r="B27" s="47" t="str">
        <f>IF(Plussring!H14="","",Plussring!H14)</f>
        <v>Andrus Plamus</v>
      </c>
      <c r="C27" s="47" t="str">
        <f>IF(Plussring!H18="","",Plussring!H18)</f>
        <v>Alvar Oviir</v>
      </c>
      <c r="D27" s="35">
        <v>8</v>
      </c>
      <c r="E27" s="35" t="s">
        <v>115</v>
      </c>
      <c r="F27" s="52" t="s">
        <v>52</v>
      </c>
      <c r="H27" s="47">
        <f t="shared" si="0"/>
      </c>
    </row>
    <row r="28" spans="1:8" ht="12.75">
      <c r="A28" s="47">
        <v>127</v>
      </c>
      <c r="B28" s="47" t="str">
        <f>IF(Plussring!H22="","",Plussring!H22)</f>
        <v>Almar Rahuoja</v>
      </c>
      <c r="C28" s="47" t="str">
        <f>IF(Plussring!H26="","",Plussring!H26)</f>
        <v>Ain Raid</v>
      </c>
      <c r="D28" s="35">
        <v>7</v>
      </c>
      <c r="E28" s="35" t="s">
        <v>112</v>
      </c>
      <c r="F28" s="52" t="s">
        <v>53</v>
      </c>
      <c r="H28" s="47">
        <f t="shared" si="0"/>
      </c>
    </row>
    <row r="29" spans="1:8" ht="12.75">
      <c r="A29" s="47">
        <v>128</v>
      </c>
      <c r="B29" s="47" t="str">
        <f>IF(Plussring!H30="","",Plussring!H30)</f>
        <v>Hannes Lepik</v>
      </c>
      <c r="C29" s="47" t="str">
        <f>IF(Plussring!H34="","",Plussring!H34)</f>
        <v>Kalju Kalda</v>
      </c>
      <c r="D29" s="35">
        <v>3</v>
      </c>
      <c r="E29" s="35" t="s">
        <v>109</v>
      </c>
      <c r="F29" s="52" t="s">
        <v>51</v>
      </c>
      <c r="H29" s="47">
        <f t="shared" si="0"/>
      </c>
    </row>
    <row r="30" spans="1:8" ht="12.75">
      <c r="A30" s="47">
        <v>129</v>
      </c>
      <c r="B30" s="47" t="str">
        <f>IF(Miinusring!E6="","",Miinusring!E6)</f>
        <v>Raivo Roots</v>
      </c>
      <c r="C30" s="47" t="str">
        <f>IF(Miinusring!E10="","",Miinusring!E10)</f>
        <v>Karmo Kreuz</v>
      </c>
      <c r="D30" s="35">
        <v>4</v>
      </c>
      <c r="E30" s="35" t="s">
        <v>118</v>
      </c>
      <c r="F30" s="52" t="s">
        <v>52</v>
      </c>
      <c r="H30" s="47">
        <f t="shared" si="0"/>
      </c>
    </row>
    <row r="31" spans="1:8" ht="12.75">
      <c r="A31" s="47">
        <v>130</v>
      </c>
      <c r="B31" s="47" t="str">
        <f>IF(Miinusring!E14="","",Miinusring!E14)</f>
        <v>Alex Rahuoja</v>
      </c>
      <c r="C31" s="47" t="str">
        <f>IF(Miinusring!E18="","",Miinusring!E18)</f>
        <v>Allar Oviir</v>
      </c>
      <c r="D31" s="35">
        <v>2</v>
      </c>
      <c r="E31" s="35" t="s">
        <v>148</v>
      </c>
      <c r="F31" s="52" t="s">
        <v>51</v>
      </c>
      <c r="H31" s="47">
        <f t="shared" si="0"/>
      </c>
    </row>
    <row r="32" spans="1:8" ht="12.75">
      <c r="A32" s="47">
        <v>131</v>
      </c>
      <c r="B32" s="47" t="str">
        <f>IF(Miinusring!E22="","",Miinusring!E22)</f>
        <v>Toivo Sepp</v>
      </c>
      <c r="C32" s="47" t="str">
        <f>IF(Miinusring!E26="","",Miinusring!E26)</f>
        <v>Raigo Rommot</v>
      </c>
      <c r="D32" s="35">
        <v>4</v>
      </c>
      <c r="E32" s="35" t="s">
        <v>124</v>
      </c>
      <c r="F32" s="52" t="s">
        <v>52</v>
      </c>
      <c r="H32" s="47">
        <f t="shared" si="0"/>
      </c>
    </row>
    <row r="33" spans="1:8" ht="12.75">
      <c r="A33" s="47">
        <v>132</v>
      </c>
      <c r="B33" s="47" t="str">
        <f>IF(Miinusring!E30="","",Miinusring!E30)</f>
        <v>Tõnu Hansar</v>
      </c>
      <c r="C33" s="47" t="str">
        <f>IF(Miinusring!E34="","",Miinusring!E34)</f>
        <v>Heiki Hansar</v>
      </c>
      <c r="D33" s="35">
        <v>6</v>
      </c>
      <c r="E33" s="35" t="s">
        <v>135</v>
      </c>
      <c r="F33" s="52" t="s">
        <v>51</v>
      </c>
      <c r="H33" s="47">
        <f t="shared" si="0"/>
      </c>
    </row>
    <row r="34" spans="1:8" ht="12.75">
      <c r="A34" s="47">
        <v>133</v>
      </c>
      <c r="B34" s="47" t="str">
        <f>IF('Kohad_17-24'!B4="","",'Kohad_17-24'!B4)</f>
        <v>Bye Bye</v>
      </c>
      <c r="C34" s="47" t="str">
        <f>IF('Kohad_17-24'!B6="","",'Kohad_17-24'!B6)</f>
        <v>Bye Bye</v>
      </c>
      <c r="E34" s="35" t="s">
        <v>153</v>
      </c>
      <c r="F34" s="52" t="s">
        <v>54</v>
      </c>
      <c r="H34" s="47">
        <f t="shared" si="0"/>
      </c>
    </row>
    <row r="35" spans="1:8" ht="12.75">
      <c r="A35" s="47">
        <v>134</v>
      </c>
      <c r="B35" s="47" t="str">
        <f>IF('Kohad_17-24'!B8="","",'Kohad_17-24'!B8)</f>
        <v>Bye Bye</v>
      </c>
      <c r="C35" s="47" t="str">
        <f>IF('Kohad_17-24'!B10="","",'Kohad_17-24'!B10)</f>
        <v>Bye Bye</v>
      </c>
      <c r="E35" s="35" t="s">
        <v>153</v>
      </c>
      <c r="F35" s="52" t="s">
        <v>54</v>
      </c>
      <c r="H35" s="47">
        <f t="shared" si="0"/>
      </c>
    </row>
    <row r="36" spans="1:8" ht="12.75">
      <c r="A36" s="47">
        <v>135</v>
      </c>
      <c r="B36" s="47" t="str">
        <f>IF('Kohad_17-24'!B12="","",'Kohad_17-24'!B12)</f>
        <v>Taivo Koitla</v>
      </c>
      <c r="C36" s="47" t="str">
        <f>IF('Kohad_17-24'!B14="","",'Kohad_17-24'!B14)</f>
        <v>Bye Bye</v>
      </c>
      <c r="E36" s="35" t="s">
        <v>146</v>
      </c>
      <c r="F36" s="52" t="s">
        <v>54</v>
      </c>
      <c r="H36" s="47">
        <f t="shared" si="0"/>
      </c>
    </row>
    <row r="37" spans="1:8" ht="12.75">
      <c r="A37" s="47">
        <v>136</v>
      </c>
      <c r="B37" s="47" t="str">
        <f>IF('Kohad_17-24'!B16="","",'Kohad_17-24'!B16)</f>
        <v>Bye Bye</v>
      </c>
      <c r="C37" s="47" t="str">
        <f>IF('Kohad_17-24'!B18="","",'Kohad_17-24'!B18)</f>
        <v>Bye Bye</v>
      </c>
      <c r="E37" s="35" t="s">
        <v>153</v>
      </c>
      <c r="F37" s="52" t="s">
        <v>54</v>
      </c>
      <c r="H37" s="47">
        <f t="shared" si="0"/>
      </c>
    </row>
    <row r="38" spans="1:8" ht="12.75">
      <c r="A38" s="47">
        <v>137</v>
      </c>
      <c r="B38" s="47" t="str">
        <f>IF(Miinusring!H4="","",Miinusring!H4)</f>
        <v>Hannes Lepik</v>
      </c>
      <c r="C38" s="47" t="str">
        <f>IF(Miinusring!H8="","",Miinusring!H8)</f>
        <v>Karmo Kreuz</v>
      </c>
      <c r="D38" s="35">
        <v>3</v>
      </c>
      <c r="E38" s="35" t="s">
        <v>118</v>
      </c>
      <c r="F38" s="52" t="s">
        <v>51</v>
      </c>
      <c r="H38" s="47">
        <f t="shared" si="0"/>
      </c>
    </row>
    <row r="39" spans="1:8" ht="12.75">
      <c r="A39" s="47">
        <v>138</v>
      </c>
      <c r="B39" s="47" t="str">
        <f>IF(Miinusring!H12="","",Miinusring!H12)</f>
        <v>Ain Raid</v>
      </c>
      <c r="C39" s="47" t="str">
        <f>IF(Miinusring!H16="","",Miinusring!H16)</f>
        <v>Allar Oviir</v>
      </c>
      <c r="D39" s="35">
        <v>2</v>
      </c>
      <c r="E39" s="35" t="s">
        <v>148</v>
      </c>
      <c r="F39" s="52" t="s">
        <v>53</v>
      </c>
      <c r="H39" s="47">
        <f t="shared" si="0"/>
      </c>
    </row>
    <row r="40" spans="1:8" ht="12.75">
      <c r="A40" s="47">
        <v>139</v>
      </c>
      <c r="B40" s="47" t="str">
        <f>IF(Miinusring!H20="","",Miinusring!H20)</f>
        <v>Andrus Plamus</v>
      </c>
      <c r="C40" s="47" t="str">
        <f>IF(Miinusring!H24="","",Miinusring!H24)</f>
        <v>Raigo Rommot</v>
      </c>
      <c r="D40" s="35">
        <v>4</v>
      </c>
      <c r="E40" s="35" t="s">
        <v>124</v>
      </c>
      <c r="F40" s="52" t="s">
        <v>51</v>
      </c>
      <c r="H40" s="47">
        <f t="shared" si="0"/>
      </c>
    </row>
    <row r="41" spans="1:8" ht="12.75">
      <c r="A41" s="47">
        <v>140</v>
      </c>
      <c r="B41" s="47" t="str">
        <f>IF(Miinusring!H28="","",Miinusring!H28)</f>
        <v>Ants Hendrikson</v>
      </c>
      <c r="C41" s="47" t="str">
        <f>IF(Miinusring!H32="","",Miinusring!H32)</f>
        <v>Tõnu Hansar</v>
      </c>
      <c r="D41" s="35">
        <v>7</v>
      </c>
      <c r="E41" s="35" t="s">
        <v>127</v>
      </c>
      <c r="F41" s="52" t="s">
        <v>51</v>
      </c>
      <c r="H41" s="47">
        <f t="shared" si="0"/>
      </c>
    </row>
    <row r="42" spans="1:8" ht="12.75">
      <c r="A42" s="47">
        <v>141</v>
      </c>
      <c r="B42" s="47" t="str">
        <f>IF(Plussring!K8="","",Plussring!K8)</f>
        <v>Imre Korsen</v>
      </c>
      <c r="C42" s="47" t="str">
        <f>IF(Plussring!K16="","",Plussring!K16)</f>
        <v>Alvar Oviir</v>
      </c>
      <c r="D42" s="35">
        <v>1</v>
      </c>
      <c r="E42" s="35" t="s">
        <v>115</v>
      </c>
      <c r="F42" s="52" t="s">
        <v>51</v>
      </c>
      <c r="G42" s="47" t="s">
        <v>61</v>
      </c>
      <c r="H42" s="47">
        <f t="shared" si="0"/>
      </c>
    </row>
    <row r="43" spans="1:8" ht="12.75">
      <c r="A43" s="47">
        <v>142</v>
      </c>
      <c r="B43" s="47" t="str">
        <f>IF(Plussring!K24="","",Plussring!K24)</f>
        <v>Almar Rahuoja</v>
      </c>
      <c r="C43" s="47" t="str">
        <f>IF(Plussring!K32="","",Plussring!K32)</f>
        <v>Kalju Kalda</v>
      </c>
      <c r="D43" s="35">
        <v>3</v>
      </c>
      <c r="E43" s="35" t="s">
        <v>109</v>
      </c>
      <c r="F43" s="52" t="s">
        <v>53</v>
      </c>
      <c r="G43" s="47" t="s">
        <v>62</v>
      </c>
      <c r="H43" s="47">
        <f t="shared" si="0"/>
      </c>
    </row>
    <row r="44" spans="1:8" ht="12.75">
      <c r="A44" s="47">
        <v>143</v>
      </c>
      <c r="B44" s="47" t="str">
        <f>IF(Miinusring!K6="","",Miinusring!K6)</f>
        <v>Karmo Kreuz</v>
      </c>
      <c r="C44" s="47" t="str">
        <f>IF(Miinusring!K14="","",Miinusring!K14)</f>
        <v>Allar Oviir</v>
      </c>
      <c r="D44" s="35">
        <v>2</v>
      </c>
      <c r="E44" s="35" t="s">
        <v>118</v>
      </c>
      <c r="F44" s="52" t="s">
        <v>53</v>
      </c>
      <c r="H44" s="47">
        <f t="shared" si="0"/>
      </c>
    </row>
    <row r="45" spans="1:8" ht="12.75">
      <c r="A45" s="47">
        <v>144</v>
      </c>
      <c r="B45" s="47" t="str">
        <f>IF(Miinusring!K22="","",Miinusring!K22)</f>
        <v>Raigo Rommot</v>
      </c>
      <c r="C45" s="47" t="str">
        <f>IF(Miinusring!K30="","",Miinusring!K30)</f>
        <v>Ants Hendrikson</v>
      </c>
      <c r="D45" s="35">
        <v>5</v>
      </c>
      <c r="E45" s="35" t="s">
        <v>127</v>
      </c>
      <c r="F45" s="52" t="s">
        <v>52</v>
      </c>
      <c r="H45" s="47">
        <f t="shared" si="0"/>
      </c>
    </row>
    <row r="46" spans="1:8" ht="12.75">
      <c r="A46" s="47">
        <v>145</v>
      </c>
      <c r="B46" s="47" t="str">
        <f>IF('Kohad_5-16'!B25="","",'Kohad_5-16'!B25)</f>
        <v>Raivo Roots</v>
      </c>
      <c r="C46" s="47" t="str">
        <f>IF('Kohad_5-16'!B27="","",'Kohad_5-16'!B27)</f>
        <v>Alex Rahuoja</v>
      </c>
      <c r="D46" s="35">
        <v>7</v>
      </c>
      <c r="E46" s="35" t="s">
        <v>129</v>
      </c>
      <c r="F46" s="52" t="s">
        <v>52</v>
      </c>
      <c r="H46" s="47">
        <f t="shared" si="0"/>
      </c>
    </row>
    <row r="47" spans="1:8" ht="12.75">
      <c r="A47" s="47">
        <v>146</v>
      </c>
      <c r="B47" s="47" t="str">
        <f>IF('Kohad_5-16'!B29="","",'Kohad_5-16'!B29)</f>
        <v>Toivo Sepp</v>
      </c>
      <c r="C47" s="47" t="str">
        <f>IF('Kohad_5-16'!B31="","",'Kohad_5-16'!B31)</f>
        <v>Heiki Hansar</v>
      </c>
      <c r="D47" s="35">
        <v>8</v>
      </c>
      <c r="E47" s="35" t="s">
        <v>151</v>
      </c>
      <c r="F47" s="52" t="s">
        <v>53</v>
      </c>
      <c r="H47" s="47">
        <f t="shared" si="0"/>
      </c>
    </row>
    <row r="48" spans="1:8" ht="12.75">
      <c r="A48" s="47">
        <v>147</v>
      </c>
      <c r="B48" s="47" t="str">
        <f>IF('Kohad_17-24'!B20="","",'Kohad_17-24'!B20)</f>
        <v>Bye Bye</v>
      </c>
      <c r="C48" s="47" t="str">
        <f>IF('Kohad_17-24'!B22="","",'Kohad_17-24'!B22)</f>
        <v>Bye Bye</v>
      </c>
      <c r="E48" s="35" t="s">
        <v>153</v>
      </c>
      <c r="F48" s="52" t="s">
        <v>54</v>
      </c>
      <c r="H48" s="47">
        <f t="shared" si="0"/>
      </c>
    </row>
    <row r="49" spans="1:8" ht="12.75">
      <c r="A49" s="47">
        <v>148</v>
      </c>
      <c r="B49" s="47" t="str">
        <f>IF('Kohad_17-24'!B24="","",'Kohad_17-24'!B24)</f>
        <v>Bye Bye</v>
      </c>
      <c r="C49" s="47" t="str">
        <f>IF('Kohad_17-24'!B26="","",'Kohad_17-24'!B26)</f>
        <v>Bye Bye</v>
      </c>
      <c r="E49" s="35" t="s">
        <v>153</v>
      </c>
      <c r="F49" s="52" t="s">
        <v>54</v>
      </c>
      <c r="H49" s="47">
        <f t="shared" si="0"/>
      </c>
    </row>
    <row r="50" spans="1:8" ht="12.75">
      <c r="A50" s="47">
        <v>149</v>
      </c>
      <c r="B50" s="47" t="str">
        <f>IF('Kohad_17-24'!E5="","",'Kohad_17-24'!E5)</f>
        <v>Bye Bye</v>
      </c>
      <c r="C50" s="47" t="str">
        <f>IF('Kohad_17-24'!E9="","",'Kohad_17-24'!E9)</f>
        <v>Bye Bye</v>
      </c>
      <c r="E50" s="35" t="s">
        <v>153</v>
      </c>
      <c r="F50" s="52" t="s">
        <v>54</v>
      </c>
      <c r="H50" s="47">
        <f t="shared" si="0"/>
      </c>
    </row>
    <row r="51" spans="1:8" ht="12.75">
      <c r="A51" s="47">
        <v>150</v>
      </c>
      <c r="B51" s="47" t="str">
        <f>IF('Kohad_17-24'!E13="","",'Kohad_17-24'!E13)</f>
        <v>Taivo Koitla</v>
      </c>
      <c r="C51" s="47" t="str">
        <f>IF('Kohad_17-24'!E17="","",'Kohad_17-24'!E17)</f>
        <v>Bye Bye</v>
      </c>
      <c r="E51" s="35" t="s">
        <v>146</v>
      </c>
      <c r="F51" s="52" t="s">
        <v>54</v>
      </c>
      <c r="H51" s="47">
        <f t="shared" si="0"/>
      </c>
    </row>
    <row r="52" spans="1:8" ht="12.75">
      <c r="A52" s="47">
        <v>151</v>
      </c>
      <c r="B52" s="47" t="str">
        <f>IF('Kohad_5-16'!B15="","",'Kohad_5-16'!B15)</f>
        <v>Hannes Lepik</v>
      </c>
      <c r="C52" s="47" t="str">
        <f>IF('Kohad_5-16'!B17="","",'Kohad_5-16'!B17)</f>
        <v>Ain Raid</v>
      </c>
      <c r="D52" s="35">
        <v>5</v>
      </c>
      <c r="E52" s="35" t="s">
        <v>121</v>
      </c>
      <c r="F52" s="52" t="s">
        <v>51</v>
      </c>
      <c r="H52" s="47">
        <f t="shared" si="0"/>
      </c>
    </row>
    <row r="53" spans="1:8" ht="12.75">
      <c r="A53" s="47">
        <v>152</v>
      </c>
      <c r="B53" s="47" t="str">
        <f>IF('Kohad_5-16'!B19="","",'Kohad_5-16'!B19)</f>
        <v>Andrus Plamus</v>
      </c>
      <c r="C53" s="47" t="str">
        <f>IF('Kohad_5-16'!B21="","",'Kohad_5-16'!B21)</f>
        <v>Tõnu Hansar</v>
      </c>
      <c r="D53" s="35">
        <v>4</v>
      </c>
      <c r="E53" s="35" t="s">
        <v>135</v>
      </c>
      <c r="F53" s="52" t="s">
        <v>53</v>
      </c>
      <c r="H53" s="47">
        <f t="shared" si="0"/>
      </c>
    </row>
    <row r="54" spans="1:8" ht="12.75">
      <c r="A54" s="47">
        <v>153</v>
      </c>
      <c r="B54" s="47" t="str">
        <f>IF(Miinusring!N10="","",Miinusring!N10)</f>
        <v>Karmo Kreuz</v>
      </c>
      <c r="C54" s="47" t="str">
        <f>IF(Miinusring!N18="","",Miinusring!N18)</f>
        <v>Imre Korsen</v>
      </c>
      <c r="E54" s="35" t="s">
        <v>106</v>
      </c>
      <c r="F54" s="52" t="s">
        <v>53</v>
      </c>
      <c r="H54" s="47">
        <f t="shared" si="0"/>
      </c>
    </row>
    <row r="55" spans="1:8" ht="12.75">
      <c r="A55" s="47">
        <v>154</v>
      </c>
      <c r="B55" s="47" t="str">
        <f>IF(Miinusring!N26="","",Miinusring!N26)</f>
        <v>Ants Hendrikson</v>
      </c>
      <c r="C55" s="47" t="str">
        <f>IF(Miinusring!N34="","",Miinusring!N34)</f>
        <v>Almar Rahuoja</v>
      </c>
      <c r="D55" s="35">
        <v>1</v>
      </c>
      <c r="E55" s="35" t="s">
        <v>127</v>
      </c>
      <c r="F55" s="52" t="s">
        <v>53</v>
      </c>
      <c r="H55" s="47">
        <f t="shared" si="0"/>
      </c>
    </row>
    <row r="56" spans="1:8" ht="12.75">
      <c r="A56" s="47">
        <v>155</v>
      </c>
      <c r="B56" s="47" t="str">
        <f>IF(Plussring!N12="","",Plussring!N12)</f>
        <v>Alvar Oviir</v>
      </c>
      <c r="C56" s="47" t="str">
        <f>IF(Plussring!N28="","",Plussring!N28)</f>
        <v>Kalju Kalda</v>
      </c>
      <c r="D56" s="35">
        <v>3</v>
      </c>
      <c r="E56" s="35" t="s">
        <v>115</v>
      </c>
      <c r="F56" s="52" t="s">
        <v>52</v>
      </c>
      <c r="G56" s="47" t="s">
        <v>63</v>
      </c>
      <c r="H56" s="47">
        <f t="shared" si="0"/>
      </c>
    </row>
    <row r="57" spans="1:8" ht="12.75">
      <c r="A57" s="47">
        <v>156</v>
      </c>
      <c r="B57" s="47" t="str">
        <f>IF('Kohad_17-24'!N26="","",'Kohad_17-24'!N26)</f>
        <v>Bye Bye</v>
      </c>
      <c r="C57" s="47" t="str">
        <f>IF('Kohad_17-24'!N28="","",'Kohad_17-24'!N28)</f>
        <v>Bye Bye</v>
      </c>
      <c r="E57" s="35" t="s">
        <v>153</v>
      </c>
      <c r="F57" s="52" t="s">
        <v>54</v>
      </c>
      <c r="G57" s="47" t="s">
        <v>64</v>
      </c>
      <c r="H57" s="47">
        <f t="shared" si="0"/>
      </c>
    </row>
    <row r="58" spans="1:8" ht="12.75">
      <c r="A58" s="47">
        <v>157</v>
      </c>
      <c r="B58" s="47" t="str">
        <f>IF('Kohad_17-24'!E21="","",'Kohad_17-24'!E21)</f>
        <v>Bye Bye</v>
      </c>
      <c r="C58" s="47" t="str">
        <f>IF('Kohad_17-24'!E25="","",'Kohad_17-24'!E25)</f>
        <v>Bye Bye</v>
      </c>
      <c r="E58" s="35" t="s">
        <v>153</v>
      </c>
      <c r="F58" s="52" t="s">
        <v>54</v>
      </c>
      <c r="G58" s="47" t="s">
        <v>65</v>
      </c>
      <c r="H58" s="47">
        <f t="shared" si="0"/>
      </c>
    </row>
    <row r="59" spans="1:8" ht="12.75">
      <c r="A59" s="47">
        <v>158</v>
      </c>
      <c r="B59" s="47" t="str">
        <f>IF('Kohad_17-24'!N19="","",'Kohad_17-24'!N19)</f>
        <v>Bye Bye</v>
      </c>
      <c r="C59" s="47" t="str">
        <f>IF('Kohad_17-24'!N21="","",'Kohad_17-24'!N21)</f>
        <v>Bye Bye</v>
      </c>
      <c r="E59" s="35" t="s">
        <v>153</v>
      </c>
      <c r="F59" s="52" t="s">
        <v>54</v>
      </c>
      <c r="G59" s="47" t="s">
        <v>66</v>
      </c>
      <c r="H59" s="47">
        <f t="shared" si="0"/>
      </c>
    </row>
    <row r="60" spans="1:8" ht="12.75">
      <c r="A60" s="47">
        <v>159</v>
      </c>
      <c r="B60" s="47" t="str">
        <f>IF('Kohad_17-24'!H7="","",'Kohad_17-24'!H7)</f>
        <v>Bye Bye</v>
      </c>
      <c r="C60" s="47" t="str">
        <f>IF('Kohad_17-24'!H15="","",'Kohad_17-24'!H15)</f>
        <v>Taivo Koitla</v>
      </c>
      <c r="E60" s="35" t="s">
        <v>146</v>
      </c>
      <c r="F60" s="52" t="s">
        <v>54</v>
      </c>
      <c r="G60" s="47" t="s">
        <v>67</v>
      </c>
      <c r="H60" s="47">
        <f t="shared" si="0"/>
      </c>
    </row>
    <row r="61" spans="1:8" ht="12.75">
      <c r="A61" s="47">
        <v>160</v>
      </c>
      <c r="B61" s="47" t="str">
        <f>IF('Kohad_5-16'!M30="","",'Kohad_5-16'!M30)</f>
        <v>Raivo Roots</v>
      </c>
      <c r="C61" s="47" t="str">
        <f>IF('Kohad_5-16'!M32="","",'Kohad_5-16'!M32)</f>
        <v>Heiki Hansar</v>
      </c>
      <c r="D61" s="35">
        <v>8</v>
      </c>
      <c r="E61" s="35" t="s">
        <v>141</v>
      </c>
      <c r="F61" s="52" t="s">
        <v>53</v>
      </c>
      <c r="G61" s="47" t="s">
        <v>68</v>
      </c>
      <c r="H61" s="47">
        <f t="shared" si="0"/>
      </c>
    </row>
    <row r="62" spans="1:8" ht="12.75">
      <c r="A62" s="47">
        <v>161</v>
      </c>
      <c r="B62" s="47" t="str">
        <f>IF('Kohad_5-16'!E26="","",'Kohad_5-16'!E26)</f>
        <v>Alex Rahuoja</v>
      </c>
      <c r="C62" s="47" t="str">
        <f>IF('Kohad_5-16'!E30="","",'Kohad_5-16'!E30)</f>
        <v>Toivo Sepp</v>
      </c>
      <c r="D62" s="35">
        <v>7</v>
      </c>
      <c r="E62" s="35" t="s">
        <v>129</v>
      </c>
      <c r="F62" s="52" t="s">
        <v>53</v>
      </c>
      <c r="G62" s="47" t="s">
        <v>69</v>
      </c>
      <c r="H62" s="47">
        <f t="shared" si="0"/>
      </c>
    </row>
    <row r="63" spans="1:8" ht="12.75">
      <c r="A63" s="47">
        <v>162</v>
      </c>
      <c r="B63" s="47" t="str">
        <f>IF('Kohad_5-16'!M20="","",'Kohad_5-16'!M20)</f>
        <v>Hannes Lepik</v>
      </c>
      <c r="C63" s="47" t="str">
        <f>IF('Kohad_5-16'!M22="","",'Kohad_5-16'!M22)</f>
        <v>Andrus Plamus</v>
      </c>
      <c r="D63" s="35">
        <v>4</v>
      </c>
      <c r="E63" s="35" t="s">
        <v>132</v>
      </c>
      <c r="F63" s="52" t="s">
        <v>53</v>
      </c>
      <c r="G63" s="47" t="s">
        <v>70</v>
      </c>
      <c r="H63" s="47">
        <f t="shared" si="0"/>
      </c>
    </row>
    <row r="64" spans="1:8" ht="12.75">
      <c r="A64" s="47">
        <v>163</v>
      </c>
      <c r="B64" s="47" t="str">
        <f>IF('Kohad_5-16'!E16="","",'Kohad_5-16'!E16)</f>
        <v>Ain Raid</v>
      </c>
      <c r="C64" s="47" t="str">
        <f>IF('Kohad_5-16'!E20="","",'Kohad_5-16'!E20)</f>
        <v>Tõnu Hansar</v>
      </c>
      <c r="D64" s="35">
        <v>5</v>
      </c>
      <c r="E64" s="35" t="s">
        <v>121</v>
      </c>
      <c r="F64" s="52" t="s">
        <v>52</v>
      </c>
      <c r="G64" s="47" t="s">
        <v>71</v>
      </c>
      <c r="H64" s="47">
        <f t="shared" si="0"/>
      </c>
    </row>
    <row r="65" spans="1:8" ht="12.75">
      <c r="A65" s="47">
        <v>164</v>
      </c>
      <c r="B65" s="47" t="str">
        <f>IF('Kohad_5-16'!B10="","",'Kohad_5-16'!B10)</f>
        <v>Allar Oviir</v>
      </c>
      <c r="C65" s="47" t="str">
        <f>IF('Kohad_5-16'!B12="","",'Kohad_5-16'!B12)</f>
        <v>Raigo Rommot</v>
      </c>
      <c r="E65" s="35" t="s">
        <v>124</v>
      </c>
      <c r="F65" s="52" t="s">
        <v>54</v>
      </c>
      <c r="G65" s="47" t="s">
        <v>72</v>
      </c>
      <c r="H65" s="47">
        <f t="shared" si="0"/>
      </c>
    </row>
    <row r="66" spans="1:8" ht="12.75">
      <c r="A66" s="47">
        <v>165</v>
      </c>
      <c r="B66" s="47" t="str">
        <f>IF('Kohad_5-16'!B4="","",'Kohad_5-16'!B4)</f>
        <v>Karmo Kreuz</v>
      </c>
      <c r="C66" s="47" t="str">
        <f>IF('Kohad_5-16'!B6="","",'Kohad_5-16'!B6)</f>
        <v>Almar Rahuoja</v>
      </c>
      <c r="E66" s="35" t="s">
        <v>118</v>
      </c>
      <c r="F66" s="52" t="s">
        <v>54</v>
      </c>
      <c r="G66" s="47" t="s">
        <v>73</v>
      </c>
      <c r="H66" s="47">
        <f t="shared" si="0"/>
      </c>
    </row>
    <row r="67" spans="1:8" ht="12.75">
      <c r="A67" s="47">
        <v>166</v>
      </c>
      <c r="B67" s="47" t="str">
        <f>IF(Miinusring!Q14="","",Miinusring!Q14)</f>
        <v>Imre Korsen</v>
      </c>
      <c r="C67" s="47" t="str">
        <f>IF(Miinusring!Q30="","",Miinusring!Q30)</f>
        <v>Ants Hendrikson</v>
      </c>
      <c r="E67" s="35" t="s">
        <v>127</v>
      </c>
      <c r="F67" s="52" t="s">
        <v>53</v>
      </c>
      <c r="G67" s="47" t="s">
        <v>74</v>
      </c>
      <c r="H67" s="47">
        <f>IF(D67="","",IF(E67="",D67,""))</f>
      </c>
    </row>
  </sheetData>
  <sheetProtection selectLockedCells="1"/>
  <conditionalFormatting sqref="D2:D67">
    <cfRule type="expression" priority="1" dxfId="0" stopIfTrue="1">
      <formula>E2&lt;&gt;""</formula>
    </cfRule>
  </conditionalFormatting>
  <dataValidations count="3">
    <dataValidation type="list" allowBlank="1" showErrorMessage="1" sqref="E2:E67">
      <formula1>B2:C2</formula1>
      <formula2>0</formula2>
    </dataValidation>
    <dataValidation type="list" allowBlank="1" showErrorMessage="1" sqref="F2:F67">
      <formula1>$I$2:$I$11</formula1>
      <formula2>0</formula2>
    </dataValidation>
    <dataValidation type="list" allowBlank="1" showErrorMessage="1" sqref="D2:D67">
      <formula1>$K$1:$AH$1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25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23.7109375" style="0" customWidth="1"/>
    <col min="3" max="3" width="14.7109375" style="0" customWidth="1"/>
    <col min="4" max="4" width="9.7109375" style="0" customWidth="1"/>
  </cols>
  <sheetData>
    <row r="1" spans="1:4" ht="12.75">
      <c r="A1" s="23" t="s">
        <v>75</v>
      </c>
      <c r="B1" s="23" t="s">
        <v>76</v>
      </c>
      <c r="C1" s="37" t="s">
        <v>102</v>
      </c>
      <c r="D1" s="37" t="s">
        <v>103</v>
      </c>
    </row>
    <row r="2" spans="1:4" ht="12.75">
      <c r="A2">
        <v>1</v>
      </c>
      <c r="B2" t="str">
        <f>IF(Plussring!Q20="","",Plussring!Q20)</f>
        <v>Alvar Oviir</v>
      </c>
      <c r="C2" s="24">
        <f>IF(IF(OR(B2="",B2="bye bye"),"",VLOOKUP(B2,Paigutus!$D$4:$H$27,4,FALSE))=0,"",IF(OR(B2="",B2="bye bye"),"",VLOOKUP(B2,Paigutus!$D$4:$H$27,4,FALSE)))</f>
      </c>
      <c r="D2" s="24">
        <f>IF(IF(OR(B2="",B2="bye bye"),"",VLOOKUP(B2,Paigutus!$D$4:$H$27,5,FALSE))=0,"",IF(OR(B2="",B2="bye bye"),"",VLOOKUP(B2,Paigutus!$D$4:$H$27,5,FALSE)))</f>
      </c>
    </row>
    <row r="3" spans="1:4" ht="12.75">
      <c r="A3">
        <v>2</v>
      </c>
      <c r="B3" t="str">
        <f>IF(Plussring!Q34="","",Plussring!Q34)</f>
        <v>Kalju Kalda</v>
      </c>
      <c r="C3" s="24">
        <f>IF(IF(OR(B3="",B3="bye bye"),"",VLOOKUP(B3,Paigutus!$D$4:$H$27,4,FALSE))=0,"",IF(OR(B3="",B3="bye bye"),"",VLOOKUP(B3,Paigutus!$D$4:$H$27,4,FALSE)))</f>
      </c>
      <c r="D3" s="24">
        <f>IF(IF(OR(B3="",B3="bye bye"),"",VLOOKUP(B3,Paigutus!$D$4:$H$27,5,FALSE))=0,"",IF(OR(B3="",B3="bye bye"),"",VLOOKUP(B3,Paigutus!$D$4:$H$27,5,FALSE)))</f>
      </c>
    </row>
    <row r="4" spans="1:4" ht="12.75">
      <c r="A4">
        <v>3</v>
      </c>
      <c r="B4" t="str">
        <f>IF(Miinusring!T22="","",Miinusring!T22)</f>
        <v>Ants Hendrikson</v>
      </c>
      <c r="C4" s="24">
        <f>IF(IF(OR(B4="",B4="bye bye"),"",VLOOKUP(B4,Paigutus!$D$4:$H$27,4,FALSE))=0,"",IF(OR(B4="",B4="bye bye"),"",VLOOKUP(B4,Paigutus!$D$4:$H$27,4,FALSE)))</f>
      </c>
      <c r="D4" s="24">
        <f>IF(IF(OR(B4="",B4="bye bye"),"",VLOOKUP(B4,Paigutus!$D$4:$H$27,5,FALSE))=0,"",IF(OR(B4="",B4="bye bye"),"",VLOOKUP(B4,Paigutus!$D$4:$H$27,5,FALSE)))</f>
      </c>
    </row>
    <row r="5" spans="1:4" ht="12.75">
      <c r="A5">
        <v>4</v>
      </c>
      <c r="B5" t="str">
        <f>IF(Miinusring!T35="","",Miinusring!T35)</f>
        <v>Imre Korsen</v>
      </c>
      <c r="C5" s="24">
        <f>IF(IF(OR(B5="",B5="bye bye"),"",VLOOKUP(B5,Paigutus!$D$4:$H$27,4,FALSE))=0,"",IF(OR(B5="",B5="bye bye"),"",VLOOKUP(B5,Paigutus!$D$4:$H$27,4,FALSE)))</f>
      </c>
      <c r="D5" s="24">
        <f>IF(IF(OR(B5="",B5="bye bye"),"",VLOOKUP(B5,Paigutus!$D$4:$H$27,5,FALSE))=0,"",IF(OR(B5="",B5="bye bye"),"",VLOOKUP(B5,Paigutus!$D$4:$H$27,5,FALSE)))</f>
      </c>
    </row>
    <row r="6" spans="1:4" ht="12.75">
      <c r="A6">
        <v>5</v>
      </c>
      <c r="B6" t="str">
        <f>IF('Kohad_5-16'!E5="","",'Kohad_5-16'!E5)</f>
        <v>Karmo Kreuz</v>
      </c>
      <c r="C6" s="24">
        <f>IF(IF(OR(B6="",B6="bye bye"),"",VLOOKUP(B6,Paigutus!$D$4:$H$27,4,FALSE))=0,"",IF(OR(B6="",B6="bye bye"),"",VLOOKUP(B6,Paigutus!$D$4:$H$27,4,FALSE)))</f>
      </c>
      <c r="D6" s="24">
        <f>IF(IF(OR(B6="",B6="bye bye"),"",VLOOKUP(B6,Paigutus!$D$4:$H$27,5,FALSE))=0,"",IF(OR(B6="",B6="bye bye"),"",VLOOKUP(B6,Paigutus!$D$4:$H$27,5,FALSE)))</f>
      </c>
    </row>
    <row r="7" spans="1:4" ht="12.75">
      <c r="A7">
        <v>6</v>
      </c>
      <c r="B7" t="str">
        <f>IF('Kohad_5-16'!E8="","",'Kohad_5-16'!E8)</f>
        <v>Almar Rahuoja</v>
      </c>
      <c r="C7" s="24">
        <f>IF(IF(OR(B7="",B7="bye bye"),"",VLOOKUP(B7,Paigutus!$D$4:$H$27,4,FALSE))=0,"",IF(OR(B7="",B7="bye bye"),"",VLOOKUP(B7,Paigutus!$D$4:$H$27,4,FALSE)))</f>
      </c>
      <c r="D7" s="24">
        <f>IF(IF(OR(B7="",B7="bye bye"),"",VLOOKUP(B7,Paigutus!$D$4:$H$27,5,FALSE))=0,"",IF(OR(B7="",B7="bye bye"),"",VLOOKUP(B7,Paigutus!$D$4:$H$27,5,FALSE)))</f>
      </c>
    </row>
    <row r="8" spans="1:4" ht="12.75">
      <c r="A8">
        <v>7</v>
      </c>
      <c r="B8" t="str">
        <f>IF('Kohad_5-16'!E11="","",'Kohad_5-16'!E11)</f>
        <v>Raigo Rommot</v>
      </c>
      <c r="C8" s="24">
        <f>IF(IF(OR(B8="",B8="bye bye"),"",VLOOKUP(B8,Paigutus!$D$4:$H$27,4,FALSE))=0,"",IF(OR(B8="",B8="bye bye"),"",VLOOKUP(B8,Paigutus!$D$4:$H$27,4,FALSE)))</f>
      </c>
      <c r="D8" s="24">
        <f>IF(IF(OR(B8="",B8="bye bye"),"",VLOOKUP(B8,Paigutus!$D$4:$H$27,5,FALSE))=0,"",IF(OR(B8="",B8="bye bye"),"",VLOOKUP(B8,Paigutus!$D$4:$H$27,5,FALSE)))</f>
      </c>
    </row>
    <row r="9" spans="1:4" ht="12.75">
      <c r="A9">
        <v>8</v>
      </c>
      <c r="B9" t="str">
        <f>IF('Kohad_5-16'!E14="","",'Kohad_5-16'!E14)</f>
        <v>Allar Oviir</v>
      </c>
      <c r="C9" s="24">
        <f>IF(IF(OR(B9="",B9="bye bye"),"",VLOOKUP(B9,Paigutus!$D$4:$H$27,4,FALSE))=0,"",IF(OR(B9="",B9="bye bye"),"",VLOOKUP(B9,Paigutus!$D$4:$H$27,4,FALSE)))</f>
      </c>
      <c r="D9" s="24">
        <f>IF(IF(OR(B9="",B9="bye bye"),"",VLOOKUP(B9,Paigutus!$D$4:$H$27,5,FALSE))=0,"",IF(OR(B9="",B9="bye bye"),"",VLOOKUP(B9,Paigutus!$D$4:$H$27,5,FALSE)))</f>
      </c>
    </row>
    <row r="10" spans="1:4" ht="12.75">
      <c r="A10">
        <v>9</v>
      </c>
      <c r="B10" t="str">
        <f>IF('Kohad_5-16'!H18="","",'Kohad_5-16'!H18)</f>
        <v>Ain Raid</v>
      </c>
      <c r="C10" s="24">
        <f>IF(IF(OR(B10="",B10="bye bye"),"",VLOOKUP(B10,Paigutus!$D$4:$H$27,4,FALSE))=0,"",IF(OR(B10="",B10="bye bye"),"",VLOOKUP(B10,Paigutus!$D$4:$H$27,4,FALSE)))</f>
      </c>
      <c r="D10" s="24">
        <f>IF(IF(OR(B10="",B10="bye bye"),"",VLOOKUP(B10,Paigutus!$D$4:$H$27,5,FALSE))=0,"",IF(OR(B10="",B10="bye bye"),"",VLOOKUP(B10,Paigutus!$D$4:$H$27,5,FALSE)))</f>
      </c>
    </row>
    <row r="11" spans="1:4" ht="12.75">
      <c r="A11">
        <v>10</v>
      </c>
      <c r="B11" t="str">
        <f>IF('Kohad_5-16'!H22="","",'Kohad_5-16'!H22)</f>
        <v>Tõnu Hansar</v>
      </c>
      <c r="C11" s="24">
        <f>IF(IF(OR(B11="",B11="bye bye"),"",VLOOKUP(B11,Paigutus!$D$4:$H$27,4,FALSE))=0,"",IF(OR(B11="",B11="bye bye"),"",VLOOKUP(B11,Paigutus!$D$4:$H$27,4,FALSE)))</f>
      </c>
      <c r="D11" s="24">
        <f>IF(IF(OR(B11="",B11="bye bye"),"",VLOOKUP(B11,Paigutus!$D$4:$H$27,5,FALSE))=0,"",IF(OR(B11="",B11="bye bye"),"",VLOOKUP(B11,Paigutus!$D$4:$H$27,5,FALSE)))</f>
      </c>
    </row>
    <row r="12" spans="1:4" ht="12.75">
      <c r="A12">
        <v>11</v>
      </c>
      <c r="B12" t="str">
        <f>IF('Kohad_5-16'!P21="","",'Kohad_5-16'!P21)</f>
        <v>Hannes Lepik</v>
      </c>
      <c r="C12" s="24">
        <f>IF(IF(OR(B12="",B12="bye bye"),"",VLOOKUP(B12,Paigutus!$D$4:$H$27,4,FALSE))=0,"",IF(OR(B12="",B12="bye bye"),"",VLOOKUP(B12,Paigutus!$D$4:$H$27,4,FALSE)))</f>
      </c>
      <c r="D12" s="24">
        <f>IF(IF(OR(B12="",B12="bye bye"),"",VLOOKUP(B12,Paigutus!$D$4:$H$27,5,FALSE))=0,"",IF(OR(B12="",B12="bye bye"),"",VLOOKUP(B12,Paigutus!$D$4:$H$27,5,FALSE)))</f>
      </c>
    </row>
    <row r="13" spans="1:4" ht="12.75">
      <c r="A13">
        <v>12</v>
      </c>
      <c r="B13" t="str">
        <f>IF('Kohad_5-16'!P24="","",'Kohad_5-16'!P24)</f>
        <v>Andrus Plamus</v>
      </c>
      <c r="C13" s="24">
        <f>IF(IF(OR(B13="",B13="bye bye"),"",VLOOKUP(B13,Paigutus!$D$4:$H$27,4,FALSE))=0,"",IF(OR(B13="",B13="bye bye"),"",VLOOKUP(B13,Paigutus!$D$4:$H$27,4,FALSE)))</f>
      </c>
      <c r="D13" s="24">
        <f>IF(IF(OR(B13="",B13="bye bye"),"",VLOOKUP(B13,Paigutus!$D$4:$H$27,5,FALSE))=0,"",IF(OR(B13="",B13="bye bye"),"",VLOOKUP(B13,Paigutus!$D$4:$H$27,5,FALSE)))</f>
      </c>
    </row>
    <row r="14" spans="1:4" ht="12.75">
      <c r="A14">
        <v>13</v>
      </c>
      <c r="B14" t="str">
        <f>IF('Kohad_5-16'!H28="","",'Kohad_5-16'!H28)</f>
        <v>Alex Rahuoja</v>
      </c>
      <c r="C14" s="24">
        <f>IF(IF(OR(B14="",B14="bye bye"),"",VLOOKUP(B14,Paigutus!$D$4:$H$27,4,FALSE))=0,"",IF(OR(B14="",B14="bye bye"),"",VLOOKUP(B14,Paigutus!$D$4:$H$27,4,FALSE)))</f>
      </c>
      <c r="D14" s="24">
        <f>IF(IF(OR(B14="",B14="bye bye"),"",VLOOKUP(B14,Paigutus!$D$4:$H$27,5,FALSE))=0,"",IF(OR(B14="",B14="bye bye"),"",VLOOKUP(B14,Paigutus!$D$4:$H$27,5,FALSE)))</f>
      </c>
    </row>
    <row r="15" spans="1:4" ht="12.75">
      <c r="A15">
        <v>14</v>
      </c>
      <c r="B15" t="str">
        <f>IF('Kohad_5-16'!H32="","",'Kohad_5-16'!H32)</f>
        <v>Toivo Sepp</v>
      </c>
      <c r="C15" s="24">
        <f>IF(IF(OR(B15="",B15="bye bye"),"",VLOOKUP(B15,Paigutus!$D$4:$H$27,4,FALSE))=0,"",IF(OR(B15="",B15="bye bye"),"",VLOOKUP(B15,Paigutus!$D$4:$H$27,4,FALSE)))</f>
      </c>
      <c r="D15" s="24">
        <f>IF(IF(OR(B15="",B15="bye bye"),"",VLOOKUP(B15,Paigutus!$D$4:$H$27,5,FALSE))=0,"",IF(OR(B15="",B15="bye bye"),"",VLOOKUP(B15,Paigutus!$D$4:$H$27,5,FALSE)))</f>
      </c>
    </row>
    <row r="16" spans="1:4" ht="12.75">
      <c r="A16">
        <v>15</v>
      </c>
      <c r="B16" t="str">
        <f>IF('Kohad_5-16'!P31="","",'Kohad_5-16'!P31)</f>
        <v>Raivo Roots</v>
      </c>
      <c r="C16" s="24">
        <f>IF(IF(OR(B16="",B16="bye bye"),"",VLOOKUP(B16,Paigutus!$D$4:$H$27,4,FALSE))=0,"",IF(OR(B16="",B16="bye bye"),"",VLOOKUP(B16,Paigutus!$D$4:$H$27,4,FALSE)))</f>
      </c>
      <c r="D16" s="24">
        <f>IF(IF(OR(B16="",B16="bye bye"),"",VLOOKUP(B16,Paigutus!$D$4:$H$27,5,FALSE))=0,"",IF(OR(B16="",B16="bye bye"),"",VLOOKUP(B16,Paigutus!$D$4:$H$27,5,FALSE)))</f>
      </c>
    </row>
    <row r="17" spans="1:4" ht="12.75">
      <c r="A17">
        <v>16</v>
      </c>
      <c r="B17" t="str">
        <f>IF('Kohad_5-16'!P34="","",'Kohad_5-16'!P34)</f>
        <v>Heiki Hansar</v>
      </c>
      <c r="C17" s="24">
        <f>IF(IF(OR(B17="",B17="bye bye"),"",VLOOKUP(B17,Paigutus!$D$4:$H$27,4,FALSE))=0,"",IF(OR(B17="",B17="bye bye"),"",VLOOKUP(B17,Paigutus!$D$4:$H$27,4,FALSE)))</f>
      </c>
      <c r="D17" s="24">
        <f>IF(IF(OR(B17="",B17="bye bye"),"",VLOOKUP(B17,Paigutus!$D$4:$H$27,5,FALSE))=0,"",IF(OR(B17="",B17="bye bye"),"",VLOOKUP(B17,Paigutus!$D$4:$H$27,5,FALSE)))</f>
      </c>
    </row>
    <row r="18" spans="1:4" ht="12.75">
      <c r="A18">
        <v>17</v>
      </c>
      <c r="B18" t="str">
        <f>IF('Kohad_17-24'!K11="","",'Kohad_17-24'!K11)</f>
        <v>Taivo Koitla</v>
      </c>
      <c r="C18" s="24">
        <f>IF(IF(OR(B18="",B18="bye bye"),"",VLOOKUP(B18,Paigutus!$D$4:$H$27,4,FALSE))=0,"",IF(OR(B18="",B18="bye bye"),"",VLOOKUP(B18,Paigutus!$D$4:$H$27,4,FALSE)))</f>
      </c>
      <c r="D18" s="24">
        <f>IF(IF(OR(B18="",B18="bye bye"),"",VLOOKUP(B18,Paigutus!$D$4:$H$27,5,FALSE))=0,"",IF(OR(B18="",B18="bye bye"),"",VLOOKUP(B18,Paigutus!$D$4:$H$27,5,FALSE)))</f>
      </c>
    </row>
    <row r="19" spans="1:4" ht="12.75">
      <c r="A19">
        <v>18</v>
      </c>
      <c r="B19" t="str">
        <f>IF('Kohad_17-24'!K17="","",'Kohad_17-24'!K17)</f>
        <v>Bye Bye</v>
      </c>
      <c r="C19" s="24">
        <f>IF(IF(OR(B19="",B19="bye bye"),"",VLOOKUP(B19,Paigutus!$D$4:$H$27,4,FALSE))=0,"",IF(OR(B19="",B19="bye bye"),"",VLOOKUP(B19,Paigutus!$D$4:$H$27,4,FALSE)))</f>
      </c>
      <c r="D19" s="24">
        <f>IF(IF(OR(B19="",B19="bye bye"),"",VLOOKUP(B19,Paigutus!$D$4:$H$27,5,FALSE))=0,"",IF(OR(B19="",B19="bye bye"),"",VLOOKUP(B19,Paigutus!$D$4:$H$27,5,FALSE)))</f>
      </c>
    </row>
    <row r="20" spans="1:4" ht="12.75">
      <c r="A20">
        <v>19</v>
      </c>
      <c r="B20" t="str">
        <f>IF('Kohad_17-24'!Q20="","",'Kohad_17-24'!Q20)</f>
        <v>Bye Bye</v>
      </c>
      <c r="C20" s="24">
        <f>IF(IF(OR(B20="",B20="bye bye"),"",VLOOKUP(B20,Paigutus!$D$4:$H$27,4,FALSE))=0,"",IF(OR(B20="",B20="bye bye"),"",VLOOKUP(B20,Paigutus!$D$4:$H$27,4,FALSE)))</f>
      </c>
      <c r="D20" s="24">
        <f>IF(IF(OR(B20="",B20="bye bye"),"",VLOOKUP(B20,Paigutus!$D$4:$H$27,5,FALSE))=0,"",IF(OR(B20="",B20="bye bye"),"",VLOOKUP(B20,Paigutus!$D$4:$H$27,5,FALSE)))</f>
      </c>
    </row>
    <row r="21" spans="1:4" ht="12.75">
      <c r="A21">
        <v>20</v>
      </c>
      <c r="B21" t="str">
        <f>IF('Kohad_17-24'!Q23="","",'Kohad_17-24'!Q23)</f>
        <v>Bye Bye</v>
      </c>
      <c r="C21" s="24">
        <f>IF(IF(OR(B21="",B21="bye bye"),"",VLOOKUP(B21,Paigutus!$D$4:$H$27,4,FALSE))=0,"",IF(OR(B21="",B21="bye bye"),"",VLOOKUP(B21,Paigutus!$D$4:$H$27,4,FALSE)))</f>
      </c>
      <c r="D21" s="24">
        <f>IF(IF(OR(B21="",B21="bye bye"),"",VLOOKUP(B21,Paigutus!$D$4:$H$27,5,FALSE))=0,"",IF(OR(B21="",B21="bye bye"),"",VLOOKUP(B21,Paigutus!$D$4:$H$27,5,FALSE)))</f>
      </c>
    </row>
    <row r="22" spans="1:4" ht="12.75">
      <c r="A22">
        <v>21</v>
      </c>
      <c r="B22" t="str">
        <f>IF('Kohad_17-24'!H23="","",'Kohad_17-24'!H23)</f>
        <v>Bye Bye</v>
      </c>
      <c r="C22" s="24">
        <f>IF(IF(OR(B22="",B22="bye bye"),"",VLOOKUP(B22,Paigutus!$D$4:$H$27,4,FALSE))=0,"",IF(OR(B22="",B22="bye bye"),"",VLOOKUP(B22,Paigutus!$D$4:$H$27,4,FALSE)))</f>
      </c>
      <c r="D22" s="24">
        <f>IF(IF(OR(B22="",B22="bye bye"),"",VLOOKUP(B22,Paigutus!$D$4:$H$27,5,FALSE))=0,"",IF(OR(B22="",B22="bye bye"),"",VLOOKUP(B22,Paigutus!$D$4:$H$27,5,FALSE)))</f>
      </c>
    </row>
    <row r="23" spans="1:4" ht="12.75">
      <c r="A23">
        <v>22</v>
      </c>
      <c r="B23" t="str">
        <f>IF('Kohad_17-24'!H27="","",'Kohad_17-24'!H27)</f>
        <v>Bye Bye</v>
      </c>
      <c r="C23" s="24">
        <f>IF(IF(OR(B23="",B23="bye bye"),"",VLOOKUP(B23,Paigutus!$D$4:$H$27,4,FALSE))=0,"",IF(OR(B23="",B23="bye bye"),"",VLOOKUP(B23,Paigutus!$D$4:$H$27,4,FALSE)))</f>
      </c>
      <c r="D23" s="24">
        <f>IF(IF(OR(B23="",B23="bye bye"),"",VLOOKUP(B23,Paigutus!$D$4:$H$27,5,FALSE))=0,"",IF(OR(B23="",B23="bye bye"),"",VLOOKUP(B23,Paigutus!$D$4:$H$27,5,FALSE)))</f>
      </c>
    </row>
    <row r="24" spans="1:4" ht="12.75">
      <c r="A24">
        <v>23</v>
      </c>
      <c r="B24" t="str">
        <f>IF('Kohad_17-24'!Q27="","",'Kohad_17-24'!Q27)</f>
        <v>Bye Bye</v>
      </c>
      <c r="C24" s="24">
        <f>IF(IF(OR(B24="",B24="bye bye"),"",VLOOKUP(B24,Paigutus!$D$4:$H$27,4,FALSE))=0,"",IF(OR(B24="",B24="bye bye"),"",VLOOKUP(B24,Paigutus!$D$4:$H$27,4,FALSE)))</f>
      </c>
      <c r="D24" s="24">
        <f>IF(IF(OR(B24="",B24="bye bye"),"",VLOOKUP(B24,Paigutus!$D$4:$H$27,5,FALSE))=0,"",IF(OR(B24="",B24="bye bye"),"",VLOOKUP(B24,Paigutus!$D$4:$H$27,5,FALSE)))</f>
      </c>
    </row>
    <row r="25" spans="1:4" ht="12.75">
      <c r="A25">
        <v>24</v>
      </c>
      <c r="B25" t="str">
        <f>IF('Kohad_17-24'!Q30="","",'Kohad_17-24'!Q30)</f>
        <v>Bye Bye</v>
      </c>
      <c r="C25" s="24">
        <f>IF(IF(OR(B25="",B25="bye bye"),"",VLOOKUP(B25,Paigutus!$D$4:$H$27,4,FALSE))=0,"",IF(OR(B25="",B25="bye bye"),"",VLOOKUP(B25,Paigutus!$D$4:$H$27,4,FALSE)))</f>
      </c>
      <c r="D25" s="24">
        <f>IF(IF(OR(B25="",B25="bye bye"),"",VLOOKUP(B25,Paigutus!$D$4:$H$27,5,FALSE))=0,"",IF(OR(B25="",B25="bye bye"),"",VLOOKUP(B25,Paigutus!$D$4:$H$27,5,FALSE)))</f>
      </c>
    </row>
  </sheetData>
  <sheetProtection selectLockedCells="1" selectUnlockedCells="1"/>
  <autoFilter ref="C1:D25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143"/>
  <sheetViews>
    <sheetView zoomScalePageLayoutView="0" workbookViewId="0" topLeftCell="A133">
      <selection activeCell="X134" sqref="X134"/>
    </sheetView>
  </sheetViews>
  <sheetFormatPr defaultColWidth="9.140625" defaultRowHeight="12.75"/>
  <cols>
    <col min="1" max="1" width="4.140625" style="0" bestFit="1" customWidth="1"/>
    <col min="2" max="22" width="5.57421875" style="0" customWidth="1"/>
    <col min="23" max="23" width="2.28125" style="0" bestFit="1" customWidth="1"/>
  </cols>
  <sheetData>
    <row r="1" spans="1:23" ht="15">
      <c r="A1" s="61" t="s">
        <v>7</v>
      </c>
      <c r="B1" s="61"/>
      <c r="C1" s="61"/>
      <c r="D1" s="61"/>
      <c r="E1" s="80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2" t="s">
        <v>8</v>
      </c>
      <c r="T1" s="83"/>
      <c r="U1" s="83"/>
      <c r="V1" s="83"/>
      <c r="W1" s="84"/>
    </row>
    <row r="2" spans="1:23" ht="12.75">
      <c r="A2" s="64" t="s">
        <v>9</v>
      </c>
      <c r="B2" s="64"/>
      <c r="C2" s="64"/>
      <c r="D2" s="64"/>
      <c r="E2" s="81"/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5" t="s">
        <v>10</v>
      </c>
      <c r="T2" s="86"/>
      <c r="U2" s="86"/>
      <c r="V2" s="86"/>
      <c r="W2" s="87"/>
    </row>
    <row r="3" spans="1:25" ht="12.75">
      <c r="A3" s="4"/>
      <c r="B3" s="68"/>
      <c r="C3" s="68"/>
      <c r="D3" s="68"/>
      <c r="E3" s="5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88"/>
      <c r="T3" s="89"/>
      <c r="U3" s="89"/>
      <c r="V3" s="89"/>
      <c r="W3" s="90"/>
      <c r="Y3" s="3"/>
    </row>
    <row r="4" spans="1:25" ht="12.75">
      <c r="A4" s="73" t="s">
        <v>100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Y4" s="3"/>
    </row>
    <row r="5" spans="1:25" ht="12.75">
      <c r="A5" s="3"/>
      <c r="B5" s="3"/>
      <c r="C5" s="3"/>
      <c r="D5" s="8">
        <v>1</v>
      </c>
      <c r="E5" s="70" t="str">
        <f>VLOOKUP(D5,Paigutus!$A$4:$F$27,4,FALSE)</f>
        <v>Imre Korsen</v>
      </c>
      <c r="F5" s="70"/>
      <c r="G5" s="70"/>
      <c r="H5" s="3"/>
      <c r="I5" s="3"/>
      <c r="J5" s="3"/>
      <c r="N5" s="60"/>
      <c r="O5" s="60"/>
      <c r="P5" s="60"/>
      <c r="Q5" s="60"/>
      <c r="R5" s="60"/>
      <c r="S5" s="3"/>
      <c r="T5" s="3"/>
      <c r="U5" s="3"/>
      <c r="Y5" s="3"/>
    </row>
    <row r="6" spans="1:25" ht="12.75">
      <c r="A6" s="8">
        <v>16</v>
      </c>
      <c r="B6" s="70" t="str">
        <f>VLOOKUP(A6,Paigutus!$A$4:$F$27,4,FALSE)</f>
        <v>Allar Oviir</v>
      </c>
      <c r="C6" s="70"/>
      <c r="D6" s="70"/>
      <c r="E6" s="3"/>
      <c r="F6" s="3"/>
      <c r="G6" s="9">
        <v>109</v>
      </c>
      <c r="H6" s="72" t="str">
        <f>IF(Mängud!E10="","",Mängud!E10)</f>
        <v>Imre Korsen</v>
      </c>
      <c r="I6" s="72"/>
      <c r="J6" s="72"/>
      <c r="K6" s="3"/>
      <c r="L6" s="3"/>
      <c r="M6" s="3"/>
      <c r="N6" s="60"/>
      <c r="O6" s="60"/>
      <c r="P6" s="60"/>
      <c r="Q6" s="60"/>
      <c r="R6" s="60"/>
      <c r="S6" s="3"/>
      <c r="T6" s="3"/>
      <c r="U6" s="3"/>
      <c r="Y6" s="3"/>
    </row>
    <row r="7" spans="1:25" ht="12.75">
      <c r="A7" s="3"/>
      <c r="B7" s="3"/>
      <c r="C7" s="3"/>
      <c r="D7" s="9">
        <v>101</v>
      </c>
      <c r="E7" s="66" t="str">
        <f>IF(Mängud!E2="","",Mängud!E2)</f>
        <v>Allar Oviir</v>
      </c>
      <c r="F7" s="66"/>
      <c r="G7" s="66"/>
      <c r="H7" s="10"/>
      <c r="I7" s="11" t="str">
        <f>IF(Mängud!F10="","",Mängud!F10)</f>
        <v>3:0</v>
      </c>
      <c r="J7" s="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</row>
    <row r="8" spans="1:25" ht="12.75">
      <c r="A8" s="8">
        <v>17</v>
      </c>
      <c r="B8" s="70" t="str">
        <f>VLOOKUP(A8,Paigutus!$A$4:$F$27,4,FALSE)</f>
        <v>Toivo Sepp</v>
      </c>
      <c r="C8" s="70"/>
      <c r="D8" s="71"/>
      <c r="E8" s="10"/>
      <c r="F8" s="11" t="str">
        <f>IF(Mängud!F2="","",Mängud!F2)</f>
        <v>3:0</v>
      </c>
      <c r="G8" s="3"/>
      <c r="H8" s="3"/>
      <c r="I8" s="3"/>
      <c r="J8" s="12">
        <v>125</v>
      </c>
      <c r="K8" s="72" t="str">
        <f>IF(Mängud!E26="","",Mängud!E26)</f>
        <v>Imre Korsen</v>
      </c>
      <c r="L8" s="72"/>
      <c r="M8" s="72"/>
      <c r="N8" s="3"/>
      <c r="O8" s="3"/>
      <c r="P8" s="3"/>
      <c r="Q8" s="3"/>
      <c r="R8" s="3"/>
      <c r="S8" s="3"/>
      <c r="T8" s="3"/>
      <c r="U8" s="3"/>
      <c r="Y8" s="3"/>
    </row>
    <row r="9" spans="1:25" ht="12.75">
      <c r="A9" s="3"/>
      <c r="B9" s="3"/>
      <c r="C9" s="3"/>
      <c r="D9" s="8">
        <v>8</v>
      </c>
      <c r="E9" s="70" t="str">
        <f>VLOOKUP(D9,Paigutus!$A$4:$F$27,4,FALSE)</f>
        <v>Ants Hendrikson</v>
      </c>
      <c r="F9" s="70"/>
      <c r="G9" s="70"/>
      <c r="H9" s="3"/>
      <c r="I9" s="3"/>
      <c r="J9" s="12"/>
      <c r="K9" s="10"/>
      <c r="L9" s="11" t="str">
        <f>IF(Mängud!F26="","",Mängud!F26)</f>
        <v>3:0</v>
      </c>
      <c r="M9" s="9"/>
      <c r="N9" s="3"/>
      <c r="O9" s="3"/>
      <c r="P9" s="3"/>
      <c r="Q9" s="3"/>
      <c r="R9" s="3"/>
      <c r="S9" s="3"/>
      <c r="T9" s="3"/>
      <c r="U9" s="3"/>
      <c r="Y9" s="3"/>
    </row>
    <row r="10" spans="1:25" ht="12.75">
      <c r="A10" s="8">
        <v>9</v>
      </c>
      <c r="B10" s="70" t="str">
        <f>VLOOKUP(A10,Paigutus!$A$4:$F$27,4,FALSE)</f>
        <v>Alex Rahuoja</v>
      </c>
      <c r="C10" s="70"/>
      <c r="D10" s="70"/>
      <c r="E10" s="3"/>
      <c r="F10" s="3"/>
      <c r="G10" s="9">
        <v>110</v>
      </c>
      <c r="H10" s="72" t="str">
        <f>IF(Mängud!E11="","",Mängud!E11)</f>
        <v>Ants Hendrikson</v>
      </c>
      <c r="I10" s="72"/>
      <c r="J10" s="72"/>
      <c r="K10" s="13"/>
      <c r="L10" s="3"/>
      <c r="M10" s="12"/>
      <c r="N10" s="3"/>
      <c r="O10" s="3"/>
      <c r="P10" s="3"/>
      <c r="Q10" s="3"/>
      <c r="R10" s="3"/>
      <c r="S10" s="3"/>
      <c r="T10" s="3"/>
      <c r="U10" s="3"/>
      <c r="Y10" s="3"/>
    </row>
    <row r="11" spans="1:25" ht="12.75">
      <c r="A11" s="3"/>
      <c r="B11" s="3"/>
      <c r="C11" s="3"/>
      <c r="D11" s="9">
        <v>102</v>
      </c>
      <c r="E11" s="66" t="str">
        <f>IF(Mängud!E3="","",Mängud!E3)</f>
        <v>Alex Rahuoja</v>
      </c>
      <c r="F11" s="66"/>
      <c r="G11" s="66"/>
      <c r="H11" s="10"/>
      <c r="I11" s="11" t="str">
        <f>IF(Mängud!F11="","",Mängud!F11)</f>
        <v>3:0</v>
      </c>
      <c r="J11" s="14"/>
      <c r="K11" s="15"/>
      <c r="L11" s="3"/>
      <c r="M11" s="12"/>
      <c r="N11" s="3"/>
      <c r="O11" s="3"/>
      <c r="P11" s="3"/>
      <c r="Q11" s="3"/>
      <c r="R11" s="3"/>
      <c r="S11" s="3"/>
      <c r="T11" s="3"/>
      <c r="U11" s="3"/>
      <c r="Y11" s="3"/>
    </row>
    <row r="12" spans="1:25" ht="12.75">
      <c r="A12" s="8">
        <v>24</v>
      </c>
      <c r="B12" s="70" t="str">
        <f>VLOOKUP(A12,Paigutus!$A$4:$F$27,4,FALSE)</f>
        <v>Bye Bye</v>
      </c>
      <c r="C12" s="70"/>
      <c r="D12" s="71"/>
      <c r="E12" s="10"/>
      <c r="F12" s="11" t="str">
        <f>IF(Mängud!F3="","",Mängud!F3)</f>
        <v>w.o.</v>
      </c>
      <c r="G12" s="3"/>
      <c r="H12" s="3"/>
      <c r="I12" s="3"/>
      <c r="J12" s="3"/>
      <c r="K12" s="3"/>
      <c r="L12" s="3"/>
      <c r="M12" s="12">
        <v>141</v>
      </c>
      <c r="N12" s="72" t="str">
        <f>IF(Mängud!E42="","",Mängud!E42)</f>
        <v>Alvar Oviir</v>
      </c>
      <c r="O12" s="72"/>
      <c r="P12" s="72"/>
      <c r="Q12" s="3"/>
      <c r="R12" s="3"/>
      <c r="S12" s="3"/>
      <c r="T12" s="3"/>
      <c r="U12" s="3"/>
      <c r="Y12" s="3"/>
    </row>
    <row r="13" spans="1:25" ht="12.75">
      <c r="A13" s="3"/>
      <c r="B13" s="3"/>
      <c r="C13" s="3"/>
      <c r="D13" s="8">
        <v>5</v>
      </c>
      <c r="E13" s="70" t="str">
        <f>VLOOKUP(D13,Paigutus!$A$4:$F$27,4,FALSE)</f>
        <v>Karmo Kreuz</v>
      </c>
      <c r="F13" s="70"/>
      <c r="G13" s="70"/>
      <c r="H13" s="3"/>
      <c r="I13" s="3"/>
      <c r="J13" s="3"/>
      <c r="K13" s="3"/>
      <c r="L13" s="3"/>
      <c r="M13" s="12"/>
      <c r="N13" s="10"/>
      <c r="O13" s="11" t="str">
        <f>IF(Mängud!F42="","",Mängud!F42)</f>
        <v>3:0</v>
      </c>
      <c r="P13" s="9"/>
      <c r="Q13" s="3"/>
      <c r="R13" s="3"/>
      <c r="S13" s="3"/>
      <c r="T13" s="3"/>
      <c r="U13" s="3"/>
      <c r="Y13" s="3"/>
    </row>
    <row r="14" spans="1:25" ht="12.75">
      <c r="A14" s="8">
        <v>12</v>
      </c>
      <c r="B14" s="70" t="str">
        <f>VLOOKUP(A14,Paigutus!$A$4:$F$27,4,FALSE)</f>
        <v>Andrus Plamus</v>
      </c>
      <c r="C14" s="70"/>
      <c r="D14" s="70"/>
      <c r="E14" s="3"/>
      <c r="F14" s="3"/>
      <c r="G14" s="9">
        <v>111</v>
      </c>
      <c r="H14" s="72" t="str">
        <f>IF(Mängud!E12="","",Mängud!E12)</f>
        <v>Andrus Plamus</v>
      </c>
      <c r="I14" s="72"/>
      <c r="J14" s="72"/>
      <c r="K14" s="3"/>
      <c r="L14" s="3"/>
      <c r="M14" s="12"/>
      <c r="N14" s="3"/>
      <c r="O14" s="3"/>
      <c r="P14" s="12"/>
      <c r="Q14" s="3"/>
      <c r="R14" s="3"/>
      <c r="S14" s="3"/>
      <c r="T14" s="3"/>
      <c r="U14" s="3"/>
      <c r="Y14" s="3"/>
    </row>
    <row r="15" spans="1:25" ht="12.75">
      <c r="A15" s="3"/>
      <c r="B15" s="3"/>
      <c r="C15" s="3"/>
      <c r="D15" s="9">
        <v>103</v>
      </c>
      <c r="E15" s="66" t="str">
        <f>IF(Mängud!E4="","",Mängud!E4)</f>
        <v>Andrus Plamus</v>
      </c>
      <c r="F15" s="66"/>
      <c r="G15" s="66"/>
      <c r="H15" s="10"/>
      <c r="I15" s="11" t="str">
        <f>IF(Mängud!F12="","",Mängud!F12)</f>
        <v>3:0</v>
      </c>
      <c r="J15" s="9"/>
      <c r="K15" s="3"/>
      <c r="L15" s="3"/>
      <c r="M15" s="12"/>
      <c r="N15" s="3"/>
      <c r="O15" s="3"/>
      <c r="P15" s="12"/>
      <c r="Q15" s="3"/>
      <c r="R15" s="3"/>
      <c r="S15" s="3"/>
      <c r="T15" s="3"/>
      <c r="U15" s="3"/>
      <c r="Y15" s="3"/>
    </row>
    <row r="16" spans="1:25" ht="12.75">
      <c r="A16" s="8">
        <v>21</v>
      </c>
      <c r="B16" s="70" t="str">
        <f>VLOOKUP(A16,Paigutus!$A$4:$F$27,4,FALSE)</f>
        <v>Bye Bye</v>
      </c>
      <c r="C16" s="70"/>
      <c r="D16" s="71"/>
      <c r="E16" s="10"/>
      <c r="F16" s="11" t="str">
        <f>IF(Mängud!F4="","",Mängud!F4)</f>
        <v>w.o.</v>
      </c>
      <c r="G16" s="3"/>
      <c r="H16" s="3"/>
      <c r="I16" s="3"/>
      <c r="J16" s="12">
        <v>126</v>
      </c>
      <c r="K16" s="72" t="str">
        <f>IF(Mängud!E27="","",Mängud!E27)</f>
        <v>Alvar Oviir</v>
      </c>
      <c r="L16" s="72"/>
      <c r="M16" s="72"/>
      <c r="N16" s="13"/>
      <c r="O16" s="3"/>
      <c r="P16" s="12"/>
      <c r="Q16" s="3"/>
      <c r="R16" s="3"/>
      <c r="S16" s="3"/>
      <c r="T16" s="3"/>
      <c r="U16" s="3"/>
      <c r="Y16" s="3"/>
    </row>
    <row r="17" spans="1:25" ht="12.75">
      <c r="A17" s="3"/>
      <c r="B17" s="3"/>
      <c r="C17" s="3"/>
      <c r="D17" s="8">
        <v>4</v>
      </c>
      <c r="E17" s="70" t="str">
        <f>VLOOKUP(D17,Paigutus!$A$4:$F$27,4,FALSE)</f>
        <v>Alvar Oviir</v>
      </c>
      <c r="F17" s="70"/>
      <c r="G17" s="70"/>
      <c r="H17" s="3"/>
      <c r="I17" s="3"/>
      <c r="J17" s="12"/>
      <c r="K17" s="10"/>
      <c r="L17" s="11" t="str">
        <f>IF(Mängud!F27="","",Mängud!F27)</f>
        <v>3:1</v>
      </c>
      <c r="M17" s="14"/>
      <c r="N17" s="15"/>
      <c r="O17" s="3"/>
      <c r="P17" s="12"/>
      <c r="Q17" s="3"/>
      <c r="R17" s="3"/>
      <c r="S17" s="3"/>
      <c r="T17" s="3"/>
      <c r="U17" s="3"/>
      <c r="Y17" s="3"/>
    </row>
    <row r="18" spans="1:25" ht="12.75">
      <c r="A18" s="8">
        <v>13</v>
      </c>
      <c r="B18" s="70" t="str">
        <f>VLOOKUP(A18,Paigutus!$A$4:$F$27,4,FALSE)</f>
        <v>Raivo Roots</v>
      </c>
      <c r="C18" s="70"/>
      <c r="D18" s="70"/>
      <c r="E18" s="3"/>
      <c r="F18" s="3"/>
      <c r="G18" s="9">
        <v>112</v>
      </c>
      <c r="H18" s="72" t="str">
        <f>IF(Mängud!E13="","",Mängud!E13)</f>
        <v>Alvar Oviir</v>
      </c>
      <c r="I18" s="72"/>
      <c r="J18" s="72"/>
      <c r="K18" s="13"/>
      <c r="L18" s="3"/>
      <c r="M18" s="3"/>
      <c r="N18" s="3"/>
      <c r="O18" s="3"/>
      <c r="P18" s="12"/>
      <c r="Q18" s="3"/>
      <c r="R18" s="3"/>
      <c r="S18" s="3"/>
      <c r="T18" s="3"/>
      <c r="U18" s="3"/>
      <c r="Y18" s="3"/>
    </row>
    <row r="19" spans="1:25" ht="12.75">
      <c r="A19" s="3"/>
      <c r="B19" s="3"/>
      <c r="C19" s="3"/>
      <c r="D19" s="9">
        <v>104</v>
      </c>
      <c r="E19" s="66" t="str">
        <f>IF(Mängud!E5="","",Mängud!E5)</f>
        <v>Raivo Roots</v>
      </c>
      <c r="F19" s="66"/>
      <c r="G19" s="66"/>
      <c r="H19" s="10"/>
      <c r="I19" s="11" t="str">
        <f>IF(Mängud!F13="","",Mängud!F13)</f>
        <v>3:0</v>
      </c>
      <c r="J19" s="14"/>
      <c r="K19" s="15"/>
      <c r="L19" s="3"/>
      <c r="M19" s="3"/>
      <c r="N19" s="3"/>
      <c r="O19" s="3"/>
      <c r="P19" s="12"/>
      <c r="Q19" s="3"/>
      <c r="R19" s="3"/>
      <c r="S19" s="3"/>
      <c r="T19" s="3"/>
      <c r="U19" s="3"/>
      <c r="Y19" s="3"/>
    </row>
    <row r="20" spans="1:25" ht="12.75">
      <c r="A20" s="8">
        <v>20</v>
      </c>
      <c r="B20" s="70" t="str">
        <f>VLOOKUP(A20,Paigutus!$A$4:$F$27,4,FALSE)</f>
        <v>Bye Bye</v>
      </c>
      <c r="C20" s="70"/>
      <c r="D20" s="71"/>
      <c r="E20" s="10"/>
      <c r="F20" s="11" t="str">
        <f>IF(Mängud!F5="","",Mängud!F5)</f>
        <v>w.o.</v>
      </c>
      <c r="G20" s="3"/>
      <c r="H20" s="3"/>
      <c r="I20" s="3"/>
      <c r="J20" s="3"/>
      <c r="K20" s="3"/>
      <c r="L20" s="3"/>
      <c r="M20" s="3"/>
      <c r="N20" s="3"/>
      <c r="O20" s="3"/>
      <c r="P20" s="12">
        <v>155</v>
      </c>
      <c r="Q20" s="72" t="str">
        <f>IF(Mängud!E56="","",Mängud!E56)</f>
        <v>Alvar Oviir</v>
      </c>
      <c r="R20" s="72"/>
      <c r="S20" s="72"/>
      <c r="T20" s="8" t="s">
        <v>11</v>
      </c>
      <c r="U20" s="3"/>
      <c r="Y20" s="3"/>
    </row>
    <row r="21" spans="1:25" ht="12.75">
      <c r="A21" s="3"/>
      <c r="B21" s="3"/>
      <c r="C21" s="3"/>
      <c r="D21" s="8">
        <v>3</v>
      </c>
      <c r="E21" s="70" t="str">
        <f>VLOOKUP(D21,Paigutus!$A$4:$F$27,4,FALSE)</f>
        <v>Almar Rahuoja</v>
      </c>
      <c r="F21" s="70"/>
      <c r="G21" s="70"/>
      <c r="H21" s="3"/>
      <c r="I21" s="3"/>
      <c r="J21" s="3"/>
      <c r="K21" s="3"/>
      <c r="L21" s="3"/>
      <c r="M21" s="3"/>
      <c r="N21" s="3"/>
      <c r="O21" s="3"/>
      <c r="P21" s="12"/>
      <c r="Q21" s="16"/>
      <c r="R21" s="17" t="str">
        <f>IF(Mängud!F56="","",Mängud!F56)</f>
        <v>3:1</v>
      </c>
      <c r="S21" s="15"/>
      <c r="T21" s="3"/>
      <c r="U21" s="3"/>
      <c r="Y21" s="3"/>
    </row>
    <row r="22" spans="1:25" ht="12.75">
      <c r="A22" s="8">
        <v>14</v>
      </c>
      <c r="B22" s="70" t="str">
        <f>VLOOKUP(A22,Paigutus!$A$4:$F$27,4,FALSE)</f>
        <v>Heiki Hansar</v>
      </c>
      <c r="C22" s="70"/>
      <c r="D22" s="70"/>
      <c r="E22" s="3"/>
      <c r="F22" s="3"/>
      <c r="G22" s="9">
        <v>113</v>
      </c>
      <c r="H22" s="72" t="str">
        <f>IF(Mängud!E14="","",Mängud!E14)</f>
        <v>Almar Rahuoja</v>
      </c>
      <c r="I22" s="72"/>
      <c r="J22" s="72"/>
      <c r="K22" s="3"/>
      <c r="L22" s="3"/>
      <c r="M22" s="3"/>
      <c r="N22" s="3"/>
      <c r="O22" s="3"/>
      <c r="P22" s="12"/>
      <c r="Q22" s="3"/>
      <c r="R22" s="3"/>
      <c r="S22" s="3"/>
      <c r="T22" s="3"/>
      <c r="U22" s="3"/>
      <c r="Y22" s="3"/>
    </row>
    <row r="23" spans="1:25" ht="12.75">
      <c r="A23" s="3"/>
      <c r="B23" s="3"/>
      <c r="C23" s="3"/>
      <c r="D23" s="9">
        <v>105</v>
      </c>
      <c r="E23" s="66" t="str">
        <f>IF(Mängud!E6="","",Mängud!E6)</f>
        <v>Heiki Hansar</v>
      </c>
      <c r="F23" s="66"/>
      <c r="G23" s="66"/>
      <c r="H23" s="10"/>
      <c r="I23" s="11" t="str">
        <f>IF(Mängud!F14="","",Mängud!F14)</f>
        <v>3:0</v>
      </c>
      <c r="J23" s="9"/>
      <c r="K23" s="3"/>
      <c r="L23" s="3"/>
      <c r="M23" s="3"/>
      <c r="N23" s="3"/>
      <c r="O23" s="3"/>
      <c r="P23" s="12"/>
      <c r="Q23" s="3"/>
      <c r="R23" s="3"/>
      <c r="S23" s="3"/>
      <c r="T23" s="3"/>
      <c r="U23" s="3"/>
      <c r="Y23" s="3"/>
    </row>
    <row r="24" spans="1:25" ht="12.75">
      <c r="A24" s="8">
        <v>19</v>
      </c>
      <c r="B24" s="70" t="str">
        <f>VLOOKUP(A24,Paigutus!$A$4:$F$27,4,FALSE)</f>
        <v>Bye Bye</v>
      </c>
      <c r="C24" s="70"/>
      <c r="D24" s="71"/>
      <c r="E24" s="10"/>
      <c r="F24" s="11" t="str">
        <f>IF(Mängud!F6="","",Mängud!F6)</f>
        <v>w.o.</v>
      </c>
      <c r="G24" s="3"/>
      <c r="H24" s="3"/>
      <c r="I24" s="3"/>
      <c r="J24" s="12">
        <v>127</v>
      </c>
      <c r="K24" s="72" t="str">
        <f>IF(Mängud!E28="","",Mängud!E28)</f>
        <v>Almar Rahuoja</v>
      </c>
      <c r="L24" s="72"/>
      <c r="M24" s="72"/>
      <c r="N24" s="3"/>
      <c r="O24" s="3"/>
      <c r="P24" s="12"/>
      <c r="Q24" s="3"/>
      <c r="R24" s="3"/>
      <c r="S24" s="3"/>
      <c r="T24" s="3"/>
      <c r="U24" s="3"/>
      <c r="Y24" s="3"/>
    </row>
    <row r="25" spans="1:25" ht="12.75">
      <c r="A25" s="3"/>
      <c r="B25" s="3"/>
      <c r="C25" s="3"/>
      <c r="D25" s="8">
        <v>6</v>
      </c>
      <c r="E25" s="70" t="str">
        <f>VLOOKUP(D25,Paigutus!$A$4:$F$27,4,FALSE)</f>
        <v>Ain Raid</v>
      </c>
      <c r="F25" s="70"/>
      <c r="G25" s="70"/>
      <c r="H25" s="3"/>
      <c r="I25" s="3"/>
      <c r="J25" s="12"/>
      <c r="K25" s="10"/>
      <c r="L25" s="11" t="str">
        <f>IF(Mängud!F28="","",Mängud!F28)</f>
        <v>3:2</v>
      </c>
      <c r="M25" s="9"/>
      <c r="N25" s="3"/>
      <c r="O25" s="3"/>
      <c r="P25" s="12"/>
      <c r="Q25" s="3"/>
      <c r="R25" s="3"/>
      <c r="S25" s="3"/>
      <c r="T25" s="3"/>
      <c r="U25" s="3"/>
      <c r="Y25" s="3"/>
    </row>
    <row r="26" spans="1:25" ht="12.75">
      <c r="A26" s="8">
        <v>11</v>
      </c>
      <c r="B26" s="70" t="str">
        <f>VLOOKUP(A26,Paigutus!$A$4:$F$27,4,FALSE)</f>
        <v>Tõnu Hansar</v>
      </c>
      <c r="C26" s="70"/>
      <c r="D26" s="70"/>
      <c r="E26" s="3"/>
      <c r="F26" s="3"/>
      <c r="G26" s="9">
        <v>114</v>
      </c>
      <c r="H26" s="72" t="str">
        <f>IF(Mängud!E15="","",Mängud!E15)</f>
        <v>Ain Raid</v>
      </c>
      <c r="I26" s="72"/>
      <c r="J26" s="72"/>
      <c r="K26" s="13"/>
      <c r="L26" s="3"/>
      <c r="M26" s="12"/>
      <c r="N26" s="3"/>
      <c r="O26" s="3"/>
      <c r="P26" s="12"/>
      <c r="Q26" s="3"/>
      <c r="R26" s="3"/>
      <c r="S26" s="3"/>
      <c r="T26" s="3"/>
      <c r="U26" s="3"/>
      <c r="Y26" s="3"/>
    </row>
    <row r="27" spans="1:25" ht="12.75">
      <c r="A27" s="3"/>
      <c r="B27" s="3"/>
      <c r="C27" s="3"/>
      <c r="D27" s="9">
        <v>106</v>
      </c>
      <c r="E27" s="66" t="str">
        <f>IF(Mängud!E7="","",Mängud!E7)</f>
        <v>Tõnu Hansar</v>
      </c>
      <c r="F27" s="66"/>
      <c r="G27" s="66"/>
      <c r="H27" s="10"/>
      <c r="I27" s="11" t="str">
        <f>IF(Mängud!F15="","",Mängud!F15)</f>
        <v>3:0</v>
      </c>
      <c r="J27" s="14"/>
      <c r="K27" s="15"/>
      <c r="L27" s="3"/>
      <c r="M27" s="12"/>
      <c r="N27" s="3"/>
      <c r="O27" s="3"/>
      <c r="P27" s="12"/>
      <c r="Q27" s="3"/>
      <c r="R27" s="3"/>
      <c r="S27" s="3"/>
      <c r="T27" s="3"/>
      <c r="U27" s="3"/>
      <c r="Y27" s="3"/>
    </row>
    <row r="28" spans="1:25" ht="12.75">
      <c r="A28" s="8">
        <v>22</v>
      </c>
      <c r="B28" s="70" t="str">
        <f>VLOOKUP(A28,Paigutus!$A$4:$F$27,4,FALSE)</f>
        <v>Bye Bye</v>
      </c>
      <c r="C28" s="70"/>
      <c r="D28" s="71"/>
      <c r="E28" s="10"/>
      <c r="F28" s="11" t="str">
        <f>IF(Mängud!F7="","",Mängud!F7)</f>
        <v>w.o.</v>
      </c>
      <c r="G28" s="3"/>
      <c r="H28" s="3"/>
      <c r="I28" s="3"/>
      <c r="J28" s="3"/>
      <c r="K28" s="3"/>
      <c r="L28" s="3"/>
      <c r="M28" s="12">
        <v>142</v>
      </c>
      <c r="N28" s="72" t="str">
        <f>IF(Mängud!E43="","",Mängud!E43)</f>
        <v>Kalju Kalda</v>
      </c>
      <c r="O28" s="72"/>
      <c r="P28" s="72"/>
      <c r="Q28" s="13"/>
      <c r="R28" s="3"/>
      <c r="S28" s="3"/>
      <c r="T28" s="3"/>
      <c r="U28" s="3"/>
      <c r="Y28" s="3"/>
    </row>
    <row r="29" spans="1:25" ht="12.75">
      <c r="A29" s="3"/>
      <c r="B29" s="3"/>
      <c r="C29" s="3"/>
      <c r="D29" s="8">
        <v>7</v>
      </c>
      <c r="E29" s="70" t="str">
        <f>VLOOKUP(D29,Paigutus!$A$4:$F$27,4,FALSE)</f>
        <v>Raigo Rommot</v>
      </c>
      <c r="F29" s="70"/>
      <c r="G29" s="70"/>
      <c r="H29" s="3"/>
      <c r="I29" s="3"/>
      <c r="J29" s="3"/>
      <c r="K29" s="3"/>
      <c r="L29" s="3"/>
      <c r="M29" s="12"/>
      <c r="N29" s="10"/>
      <c r="O29" s="11" t="str">
        <f>IF(Mängud!F43="","",Mängud!F43)</f>
        <v>3:2</v>
      </c>
      <c r="P29" s="14"/>
      <c r="Q29" s="15"/>
      <c r="R29" s="3"/>
      <c r="S29" s="3"/>
      <c r="T29" s="3"/>
      <c r="U29" s="3"/>
      <c r="Y29" s="3"/>
    </row>
    <row r="30" spans="1:25" ht="12.75">
      <c r="A30" s="8">
        <v>10</v>
      </c>
      <c r="B30" s="70" t="str">
        <f>VLOOKUP(A30,Paigutus!$A$4:$F$27,4,FALSE)</f>
        <v>Hannes Lepik</v>
      </c>
      <c r="C30" s="70"/>
      <c r="D30" s="70"/>
      <c r="E30" s="3"/>
      <c r="F30" s="3"/>
      <c r="G30" s="9">
        <v>115</v>
      </c>
      <c r="H30" s="72" t="str">
        <f>IF(Mängud!E16="","",Mängud!E16)</f>
        <v>Hannes Lepik</v>
      </c>
      <c r="I30" s="72"/>
      <c r="J30" s="72"/>
      <c r="K30" s="3"/>
      <c r="L30" s="3"/>
      <c r="M30" s="12"/>
      <c r="N30" s="3"/>
      <c r="O30" s="3"/>
      <c r="P30" s="3"/>
      <c r="Q30" s="3"/>
      <c r="R30" s="3"/>
      <c r="S30" s="3"/>
      <c r="T30" s="3"/>
      <c r="U30" s="3"/>
      <c r="V30" s="2"/>
      <c r="W30" s="3"/>
      <c r="X30" s="3"/>
      <c r="Y30" s="3"/>
    </row>
    <row r="31" spans="1:25" ht="12.75">
      <c r="A31" s="3"/>
      <c r="B31" s="3"/>
      <c r="C31" s="3"/>
      <c r="D31" s="9">
        <v>107</v>
      </c>
      <c r="E31" s="66" t="str">
        <f>IF(Mängud!E8="","",Mängud!E8)</f>
        <v>Hannes Lepik</v>
      </c>
      <c r="F31" s="66"/>
      <c r="G31" s="66"/>
      <c r="H31" s="10"/>
      <c r="I31" s="11" t="str">
        <f>IF(Mängud!F16="","",Mängud!F16)</f>
        <v>3:2</v>
      </c>
      <c r="J31" s="9"/>
      <c r="K31" s="3"/>
      <c r="L31" s="3"/>
      <c r="M31" s="12"/>
      <c r="N31" s="3"/>
      <c r="O31" s="3"/>
      <c r="P31" s="3"/>
      <c r="Q31" s="3"/>
      <c r="R31" s="3"/>
      <c r="S31" s="3"/>
      <c r="T31" s="3"/>
      <c r="U31" s="3"/>
      <c r="V31" s="2"/>
      <c r="W31" s="3"/>
      <c r="X31" s="3"/>
      <c r="Y31" s="3"/>
    </row>
    <row r="32" spans="1:25" ht="12.75">
      <c r="A32" s="8">
        <v>23</v>
      </c>
      <c r="B32" s="70" t="str">
        <f>VLOOKUP(A32,Paigutus!$A$4:$F$27,4,FALSE)</f>
        <v>Bye Bye</v>
      </c>
      <c r="C32" s="70"/>
      <c r="D32" s="71"/>
      <c r="E32" s="10"/>
      <c r="F32" s="11" t="str">
        <f>IF(Mängud!F8="","",Mängud!F8)</f>
        <v>w.o.</v>
      </c>
      <c r="G32" s="3"/>
      <c r="H32" s="3"/>
      <c r="I32" s="3"/>
      <c r="J32" s="12">
        <v>128</v>
      </c>
      <c r="K32" s="66" t="str">
        <f>IF(Mängud!E29="","",Mängud!E29)</f>
        <v>Kalju Kalda</v>
      </c>
      <c r="L32" s="66"/>
      <c r="M32" s="66"/>
      <c r="N32" s="3"/>
      <c r="O32" s="3"/>
      <c r="P32" s="3"/>
      <c r="Q32" s="3"/>
      <c r="R32" s="3"/>
      <c r="S32" s="3"/>
      <c r="T32" s="3"/>
      <c r="U32" s="3"/>
      <c r="V32" s="2"/>
      <c r="W32" s="3"/>
      <c r="X32" s="3"/>
      <c r="Y32" s="3"/>
    </row>
    <row r="33" spans="1:25" ht="12.75">
      <c r="A33" s="3"/>
      <c r="B33" s="3"/>
      <c r="C33" s="3"/>
      <c r="D33" s="8">
        <v>2</v>
      </c>
      <c r="E33" s="70" t="str">
        <f>VLOOKUP(D33,Paigutus!$A$4:$F$27,4,FALSE)</f>
        <v>Kalju Kalda</v>
      </c>
      <c r="F33" s="70"/>
      <c r="G33" s="70"/>
      <c r="H33" s="3"/>
      <c r="I33" s="3"/>
      <c r="J33" s="12"/>
      <c r="K33" s="10"/>
      <c r="L33" s="11" t="str">
        <f>IF(Mängud!F29="","",Mängud!F29)</f>
        <v>3:0</v>
      </c>
      <c r="M33" s="14"/>
      <c r="N33" s="15"/>
      <c r="O33" s="3"/>
      <c r="P33" s="3"/>
      <c r="Q33" s="3"/>
      <c r="R33" s="3"/>
      <c r="S33" s="3"/>
      <c r="T33" s="3"/>
      <c r="U33" s="3"/>
      <c r="V33" s="2"/>
      <c r="W33" s="3"/>
      <c r="X33" s="3"/>
      <c r="Y33" s="3"/>
    </row>
    <row r="34" spans="1:25" ht="12.75">
      <c r="A34" s="8">
        <v>15</v>
      </c>
      <c r="B34" s="70" t="str">
        <f>VLOOKUP(A34,Paigutus!$A$4:$F$27,4,FALSE)</f>
        <v>Taivo Koitla</v>
      </c>
      <c r="C34" s="70"/>
      <c r="D34" s="70"/>
      <c r="E34" s="3"/>
      <c r="F34" s="3"/>
      <c r="G34" s="9">
        <v>116</v>
      </c>
      <c r="H34" s="66" t="str">
        <f>IF(Mängud!E17="","",Mängud!E17)</f>
        <v>Kalju Kalda</v>
      </c>
      <c r="I34" s="66"/>
      <c r="J34" s="66"/>
      <c r="K34" s="3"/>
      <c r="L34" s="3"/>
      <c r="M34" s="3"/>
      <c r="N34" s="3"/>
      <c r="O34" s="3"/>
      <c r="P34" s="8">
        <v>-155</v>
      </c>
      <c r="Q34" s="70" t="str">
        <f>IF(Q20="","",IF(Q20=N12,N28,N12))</f>
        <v>Kalju Kalda</v>
      </c>
      <c r="R34" s="70"/>
      <c r="S34" s="70"/>
      <c r="T34" s="8" t="s">
        <v>12</v>
      </c>
      <c r="U34" s="3"/>
      <c r="V34" s="2"/>
      <c r="W34" s="3"/>
      <c r="X34" s="3"/>
      <c r="Y34" s="3"/>
    </row>
    <row r="35" spans="1:25" ht="12.75">
      <c r="A35" s="3"/>
      <c r="B35" s="3"/>
      <c r="C35" s="3"/>
      <c r="D35" s="9">
        <v>108</v>
      </c>
      <c r="E35" s="66" t="str">
        <f>IF(Mängud!E9="","",Mängud!E9)</f>
        <v>Taivo Koitla</v>
      </c>
      <c r="F35" s="66"/>
      <c r="G35" s="66"/>
      <c r="H35" s="10"/>
      <c r="I35" s="11" t="str">
        <f>IF(Mängud!F17="","",Mängud!F17)</f>
        <v>3:0</v>
      </c>
      <c r="J35" s="14"/>
      <c r="K35" s="15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3"/>
      <c r="X35" s="3"/>
      <c r="Y35" s="3"/>
    </row>
    <row r="36" spans="1:25" ht="12.75">
      <c r="A36" s="8">
        <v>18</v>
      </c>
      <c r="B36" s="70" t="str">
        <f>VLOOKUP(A36,Paigutus!$A$4:$F$27,4,FALSE)</f>
        <v>Bye Bye</v>
      </c>
      <c r="C36" s="70"/>
      <c r="D36" s="71"/>
      <c r="E36" s="10"/>
      <c r="F36" s="11" t="str">
        <f>IF(Mängud!F9="","",Mängud!F9)</f>
        <v>w.o.</v>
      </c>
      <c r="G36" s="3"/>
      <c r="H36" s="3"/>
      <c r="I36" s="3"/>
      <c r="J36" s="3"/>
      <c r="K36" s="73"/>
      <c r="L36" s="73"/>
      <c r="M36" s="73"/>
      <c r="N36" s="73"/>
      <c r="O36" s="3"/>
      <c r="P36" s="3"/>
      <c r="Q36" s="3"/>
      <c r="R36" s="3"/>
      <c r="S36" s="3"/>
      <c r="T36" s="3"/>
      <c r="U36" s="3"/>
      <c r="V36" s="2"/>
      <c r="W36" s="3"/>
      <c r="X36" s="3"/>
      <c r="Y36" s="3"/>
    </row>
    <row r="37" ht="12.75">
      <c r="Y37" s="3"/>
    </row>
    <row r="38" spans="1:23" ht="12.75">
      <c r="A38" s="73" t="s">
        <v>13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4:18" ht="12.75">
      <c r="N39" s="60"/>
      <c r="O39" s="60"/>
      <c r="P39" s="60"/>
      <c r="Q39" s="60"/>
      <c r="R39" s="60"/>
    </row>
    <row r="40" spans="1:24" ht="12.75">
      <c r="A40" s="18"/>
      <c r="B40" s="74"/>
      <c r="C40" s="74"/>
      <c r="D40" s="74"/>
      <c r="E40" s="10"/>
      <c r="F40" s="19"/>
      <c r="G40" s="3"/>
      <c r="H40" s="3"/>
      <c r="I40" s="3"/>
      <c r="J40" s="3"/>
      <c r="K40" s="3"/>
      <c r="L40" s="3"/>
      <c r="M40" s="3"/>
      <c r="N40" s="60"/>
      <c r="O40" s="60"/>
      <c r="P40" s="60"/>
      <c r="Q40" s="60"/>
      <c r="R40" s="60"/>
      <c r="S40" s="3"/>
      <c r="T40" s="3"/>
      <c r="U40" s="3"/>
      <c r="V40" s="2"/>
      <c r="W40" s="3"/>
      <c r="X40" s="3"/>
    </row>
    <row r="41" spans="1:24" ht="12.75">
      <c r="A41" s="3"/>
      <c r="B41" s="3"/>
      <c r="C41" s="3"/>
      <c r="D41" s="3"/>
      <c r="E41" s="3"/>
      <c r="F41" s="3"/>
      <c r="G41" s="8">
        <v>-128</v>
      </c>
      <c r="H41" s="70" t="str">
        <f>IF(Plussring!K32="","",IF(Plussring!K32=Plussring!H30,Plussring!H34,Plussring!H30))</f>
        <v>Hannes Lepik</v>
      </c>
      <c r="I41" s="70"/>
      <c r="J41" s="70"/>
      <c r="K41" s="3"/>
      <c r="L41" s="3"/>
      <c r="M41" s="3"/>
      <c r="N41" s="60"/>
      <c r="O41" s="60"/>
      <c r="P41" s="60"/>
      <c r="Q41" s="60"/>
      <c r="R41" s="60"/>
      <c r="S41" s="3"/>
      <c r="T41" s="3"/>
      <c r="U41" s="3"/>
      <c r="V41" s="2"/>
      <c r="W41" s="3"/>
      <c r="X41" s="3"/>
    </row>
    <row r="42" spans="1:24" ht="12.75">
      <c r="A42" s="8">
        <v>-112</v>
      </c>
      <c r="B42" s="70" t="str">
        <f>IF(Plussring!H18="","",IF(Plussring!H18=Plussring!E17,Plussring!E19,Plussring!E17))</f>
        <v>Raivo Roots</v>
      </c>
      <c r="C42" s="70"/>
      <c r="D42" s="70"/>
      <c r="E42" s="3"/>
      <c r="F42" s="3"/>
      <c r="G42" s="3"/>
      <c r="H42" s="3"/>
      <c r="I42" s="3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3"/>
      <c r="X42" s="3"/>
    </row>
    <row r="43" spans="1:24" ht="12.75">
      <c r="A43" s="3"/>
      <c r="B43" s="3"/>
      <c r="C43" s="3"/>
      <c r="D43" s="9">
        <v>117</v>
      </c>
      <c r="E43" s="72" t="str">
        <f>IF(Mängud!E18="","",Mängud!E18)</f>
        <v>Raivo Roots</v>
      </c>
      <c r="F43" s="72"/>
      <c r="G43" s="72"/>
      <c r="H43" s="3"/>
      <c r="I43" s="3"/>
      <c r="J43" s="12">
        <v>137</v>
      </c>
      <c r="K43" s="72" t="str">
        <f>IF(Mängud!E38="","",Mängud!E38)</f>
        <v>Karmo Kreuz</v>
      </c>
      <c r="L43" s="72"/>
      <c r="M43" s="72"/>
      <c r="N43" s="3"/>
      <c r="O43" s="3"/>
      <c r="P43" s="3"/>
      <c r="Q43" s="3"/>
      <c r="R43" s="3"/>
      <c r="S43" s="3"/>
      <c r="T43" s="3"/>
      <c r="U43" s="3"/>
      <c r="V43" s="2"/>
      <c r="W43" s="3"/>
      <c r="X43" s="3"/>
    </row>
    <row r="44" spans="1:24" ht="12.75">
      <c r="A44" s="8">
        <v>-105</v>
      </c>
      <c r="B44" s="75" t="str">
        <f>IF(Plussring!E23="","",IF(Plussring!E23=Plussring!B22,Plussring!B24,Plussring!B22))</f>
        <v>Bye Bye</v>
      </c>
      <c r="C44" s="75"/>
      <c r="D44" s="75"/>
      <c r="E44" s="10"/>
      <c r="F44" s="11" t="str">
        <f>IF(Mängud!F18="","",Mängud!F18)</f>
        <v>w.o.</v>
      </c>
      <c r="G44" s="9"/>
      <c r="H44" s="3"/>
      <c r="I44" s="3"/>
      <c r="J44" s="12"/>
      <c r="K44" s="10"/>
      <c r="L44" s="11" t="str">
        <f>IF(Mängud!F38="","",Mängud!F38)</f>
        <v>3:0</v>
      </c>
      <c r="M44" s="9"/>
      <c r="N44" s="3"/>
      <c r="O44" s="3"/>
      <c r="P44" s="3"/>
      <c r="Q44" s="3"/>
      <c r="R44" s="3"/>
      <c r="S44" s="3"/>
      <c r="T44" s="3"/>
      <c r="U44" s="3"/>
      <c r="V44" s="2"/>
      <c r="W44" s="3"/>
      <c r="X44" s="3"/>
    </row>
    <row r="45" spans="1:24" ht="12.75">
      <c r="A45" s="3"/>
      <c r="B45" s="3"/>
      <c r="C45" s="3"/>
      <c r="D45" s="3"/>
      <c r="E45" s="3"/>
      <c r="F45" s="3"/>
      <c r="G45" s="12">
        <v>129</v>
      </c>
      <c r="H45" s="66" t="str">
        <f>IF(Mängud!E30="","",Mängud!E30)</f>
        <v>Karmo Kreuz</v>
      </c>
      <c r="I45" s="66"/>
      <c r="J45" s="66"/>
      <c r="K45" s="3"/>
      <c r="L45" s="3"/>
      <c r="M45" s="12"/>
      <c r="N45" s="3"/>
      <c r="O45" s="3"/>
      <c r="P45" s="3"/>
      <c r="Q45" s="3"/>
      <c r="R45" s="3"/>
      <c r="S45" s="3"/>
      <c r="T45" s="3"/>
      <c r="U45" s="3"/>
      <c r="V45" s="2"/>
      <c r="W45" s="3"/>
      <c r="X45" s="3"/>
    </row>
    <row r="46" spans="1:24" ht="12.75">
      <c r="A46" s="8">
        <v>-111</v>
      </c>
      <c r="B46" s="70" t="str">
        <f>IF(Plussring!H14="","",IF(Plussring!H14=Plussring!E13,Plussring!E15,Plussring!E13))</f>
        <v>Karmo Kreuz</v>
      </c>
      <c r="C46" s="70"/>
      <c r="D46" s="70"/>
      <c r="E46" s="3"/>
      <c r="F46" s="3"/>
      <c r="G46" s="12"/>
      <c r="H46" s="10"/>
      <c r="I46" s="11" t="str">
        <f>IF(Mängud!F30="","",Mängud!F30)</f>
        <v>3:1</v>
      </c>
      <c r="J46" s="3"/>
      <c r="K46" s="3"/>
      <c r="L46" s="3"/>
      <c r="M46" s="12"/>
      <c r="N46" s="3"/>
      <c r="O46" s="3"/>
      <c r="P46" s="3"/>
      <c r="Q46" s="3"/>
      <c r="R46" s="3"/>
      <c r="S46" s="3"/>
      <c r="T46" s="3"/>
      <c r="U46" s="3"/>
      <c r="V46" s="2"/>
      <c r="W46" s="3"/>
      <c r="X46" s="3"/>
    </row>
    <row r="47" spans="1:24" ht="12.75">
      <c r="A47" s="3"/>
      <c r="B47" s="3"/>
      <c r="C47" s="3"/>
      <c r="D47" s="9">
        <v>118</v>
      </c>
      <c r="E47" s="72" t="str">
        <f>IF(Mängud!E19="","",Mängud!E19)</f>
        <v>Karmo Kreuz</v>
      </c>
      <c r="F47" s="72"/>
      <c r="G47" s="72"/>
      <c r="H47" s="13"/>
      <c r="I47" s="3"/>
      <c r="J47" s="3"/>
      <c r="K47" s="3"/>
      <c r="L47" s="3"/>
      <c r="M47" s="12">
        <v>143</v>
      </c>
      <c r="N47" s="72" t="str">
        <f>IF(Mängud!E44="","",Mängud!E44)</f>
        <v>Karmo Kreuz</v>
      </c>
      <c r="O47" s="72"/>
      <c r="P47" s="72"/>
      <c r="Q47" s="3"/>
      <c r="R47" s="3"/>
      <c r="S47" s="3"/>
      <c r="T47" s="3"/>
      <c r="U47" s="3"/>
      <c r="V47" s="2"/>
      <c r="W47" s="3"/>
      <c r="X47" s="3"/>
    </row>
    <row r="48" spans="1:24" ht="12.75">
      <c r="A48" s="8">
        <v>-106</v>
      </c>
      <c r="B48" s="75" t="str">
        <f>IF(Plussring!E27="","",IF(Plussring!E27=Plussring!B26,Plussring!B28,Plussring!B26))</f>
        <v>Bye Bye</v>
      </c>
      <c r="C48" s="75"/>
      <c r="D48" s="75"/>
      <c r="E48" s="10"/>
      <c r="F48" s="11" t="str">
        <f>IF(Mängud!F19="","",Mängud!F19)</f>
        <v>w.o.</v>
      </c>
      <c r="G48" s="14"/>
      <c r="H48" s="15"/>
      <c r="I48" s="3"/>
      <c r="J48" s="3"/>
      <c r="K48" s="3"/>
      <c r="L48" s="3"/>
      <c r="M48" s="12"/>
      <c r="N48" s="10"/>
      <c r="O48" s="11" t="str">
        <f>IF(Mängud!F44="","",Mängud!F44)</f>
        <v>3:2</v>
      </c>
      <c r="P48" s="9"/>
      <c r="Q48" s="3"/>
      <c r="R48" s="3"/>
      <c r="S48" s="3"/>
      <c r="T48" s="3"/>
      <c r="U48" s="3"/>
      <c r="V48" s="2"/>
      <c r="W48" s="3"/>
      <c r="X48" s="3"/>
    </row>
    <row r="49" spans="1:24" ht="12.75">
      <c r="A49" s="3"/>
      <c r="B49" s="3"/>
      <c r="C49" s="3"/>
      <c r="D49" s="3"/>
      <c r="E49" s="3"/>
      <c r="F49" s="3"/>
      <c r="G49" s="8">
        <v>-127</v>
      </c>
      <c r="H49" s="70" t="str">
        <f>IF(Plussring!K24="","",IF(Plussring!K24=Plussring!H22,Plussring!H26,Plussring!H22))</f>
        <v>Ain Raid</v>
      </c>
      <c r="I49" s="70"/>
      <c r="J49" s="70"/>
      <c r="K49" s="3"/>
      <c r="L49" s="3"/>
      <c r="M49" s="12"/>
      <c r="N49" s="3"/>
      <c r="O49" s="3"/>
      <c r="P49" s="12"/>
      <c r="Q49" s="3"/>
      <c r="R49" s="3"/>
      <c r="S49" s="3"/>
      <c r="T49" s="3"/>
      <c r="U49" s="3"/>
      <c r="V49" s="2"/>
      <c r="W49" s="3"/>
      <c r="X49" s="3"/>
    </row>
    <row r="50" spans="1:24" ht="12.75">
      <c r="A50" s="8">
        <v>-110</v>
      </c>
      <c r="B50" s="70" t="str">
        <f>IF(Plussring!H10="","",IF(Plussring!H10=Plussring!E9,Plussring!E11,Plussring!E9))</f>
        <v>Alex Rahuoja</v>
      </c>
      <c r="C50" s="70"/>
      <c r="D50" s="70"/>
      <c r="E50" s="3"/>
      <c r="F50" s="3"/>
      <c r="G50" s="3"/>
      <c r="H50" s="3"/>
      <c r="I50" s="3"/>
      <c r="J50" s="9"/>
      <c r="K50" s="3"/>
      <c r="L50" s="3"/>
      <c r="M50" s="12"/>
      <c r="N50" s="3"/>
      <c r="O50" s="3"/>
      <c r="P50" s="12"/>
      <c r="Q50" s="3"/>
      <c r="R50" s="3"/>
      <c r="S50" s="3"/>
      <c r="T50" s="3"/>
      <c r="U50" s="3"/>
      <c r="V50" s="2"/>
      <c r="W50" s="3"/>
      <c r="X50" s="3"/>
    </row>
    <row r="51" spans="1:24" ht="12.75">
      <c r="A51" s="3"/>
      <c r="B51" s="3"/>
      <c r="C51" s="3"/>
      <c r="D51" s="9">
        <v>119</v>
      </c>
      <c r="E51" s="72" t="str">
        <f>IF(Mängud!E20="","",Mängud!E20)</f>
        <v>Alex Rahuoja</v>
      </c>
      <c r="F51" s="72"/>
      <c r="G51" s="72"/>
      <c r="H51" s="3"/>
      <c r="I51" s="3"/>
      <c r="J51" s="12">
        <v>138</v>
      </c>
      <c r="K51" s="72" t="str">
        <f>IF(Mängud!E39="","",Mängud!E39)</f>
        <v>Allar Oviir</v>
      </c>
      <c r="L51" s="72"/>
      <c r="M51" s="72"/>
      <c r="N51" s="13"/>
      <c r="O51" s="3"/>
      <c r="P51" s="12">
        <v>153</v>
      </c>
      <c r="Q51" s="72" t="str">
        <f>IF(Mängud!E54="","",Mängud!E54)</f>
        <v>Imre Korsen</v>
      </c>
      <c r="R51" s="72"/>
      <c r="S51" s="72"/>
      <c r="T51" s="3"/>
      <c r="U51" s="3"/>
      <c r="V51" s="2"/>
      <c r="W51" s="3"/>
      <c r="X51" s="3"/>
    </row>
    <row r="52" spans="1:24" ht="12.75">
      <c r="A52" s="8">
        <v>-107</v>
      </c>
      <c r="B52" s="75" t="str">
        <f>IF(Plussring!E31="","",IF(Plussring!E31=Plussring!B30,Plussring!B32,Plussring!B30))</f>
        <v>Bye Bye</v>
      </c>
      <c r="C52" s="75"/>
      <c r="D52" s="75"/>
      <c r="E52" s="10"/>
      <c r="F52" s="11" t="str">
        <f>IF(Mängud!F20="","",Mängud!F20)</f>
        <v>w.o.</v>
      </c>
      <c r="G52" s="9"/>
      <c r="H52" s="3"/>
      <c r="I52" s="3"/>
      <c r="J52" s="12"/>
      <c r="K52" s="10"/>
      <c r="L52" s="11" t="str">
        <f>IF(Mängud!F39="","",Mängud!F39)</f>
        <v>3:2</v>
      </c>
      <c r="M52" s="14"/>
      <c r="N52" s="15"/>
      <c r="O52" s="3"/>
      <c r="P52" s="12"/>
      <c r="Q52" s="3"/>
      <c r="R52" s="11" t="str">
        <f>IF(Mängud!F54="","",Mängud!F54)</f>
        <v>3:2</v>
      </c>
      <c r="S52" s="9"/>
      <c r="T52" s="3"/>
      <c r="U52" s="3"/>
      <c r="V52" s="2"/>
      <c r="W52" s="3"/>
      <c r="X52" s="3"/>
    </row>
    <row r="53" spans="1:24" ht="12.75">
      <c r="A53" s="3"/>
      <c r="B53" s="3"/>
      <c r="C53" s="3"/>
      <c r="D53" s="3"/>
      <c r="E53" s="3"/>
      <c r="F53" s="3"/>
      <c r="G53" s="12">
        <v>130</v>
      </c>
      <c r="H53" s="66" t="str">
        <f>IF(Mängud!E31="","",Mängud!E31)</f>
        <v>Allar Oviir</v>
      </c>
      <c r="I53" s="66"/>
      <c r="J53" s="66"/>
      <c r="K53" s="3"/>
      <c r="L53" s="3"/>
      <c r="M53" s="3"/>
      <c r="N53" s="3"/>
      <c r="O53" s="3"/>
      <c r="P53" s="12"/>
      <c r="Q53" s="3"/>
      <c r="R53" s="3"/>
      <c r="S53" s="12"/>
      <c r="T53" s="3"/>
      <c r="U53" s="3"/>
      <c r="V53" s="2"/>
      <c r="W53" s="3"/>
      <c r="X53" s="3"/>
    </row>
    <row r="54" spans="1:24" ht="12.75">
      <c r="A54" s="8">
        <v>-109</v>
      </c>
      <c r="B54" s="70" t="str">
        <f>IF(Plussring!H6="","",IF(Plussring!H6=Plussring!E5,Plussring!E7,Plussring!E5))</f>
        <v>Allar Oviir</v>
      </c>
      <c r="C54" s="70"/>
      <c r="D54" s="70"/>
      <c r="E54" s="3"/>
      <c r="F54" s="3"/>
      <c r="G54" s="12"/>
      <c r="H54" s="10"/>
      <c r="I54" s="11" t="str">
        <f>IF(Mängud!F31="","",Mängud!F31)</f>
        <v>3:0</v>
      </c>
      <c r="J54" s="3"/>
      <c r="K54" s="3"/>
      <c r="L54" s="3"/>
      <c r="M54" s="3"/>
      <c r="N54" s="3"/>
      <c r="O54" s="3"/>
      <c r="P54" s="12"/>
      <c r="Q54" s="3"/>
      <c r="R54" s="3"/>
      <c r="S54" s="12"/>
      <c r="T54" s="3"/>
      <c r="U54" s="3"/>
      <c r="V54" s="2"/>
      <c r="W54" s="3"/>
      <c r="X54" s="3"/>
    </row>
    <row r="55" spans="1:24" ht="12.75">
      <c r="A55" s="3"/>
      <c r="B55" s="3"/>
      <c r="C55" s="3"/>
      <c r="D55" s="9">
        <v>120</v>
      </c>
      <c r="E55" s="72" t="str">
        <f>IF(Mängud!E21="","",Mängud!E21)</f>
        <v>Allar Oviir</v>
      </c>
      <c r="F55" s="72"/>
      <c r="G55" s="72"/>
      <c r="H55" s="13"/>
      <c r="I55" s="3"/>
      <c r="J55" s="3"/>
      <c r="K55" s="3"/>
      <c r="L55" s="3"/>
      <c r="M55" s="8">
        <v>-141</v>
      </c>
      <c r="N55" s="75" t="str">
        <f>IF(Plussring!N12="","",IF(Plussring!N12=Plussring!K8,Plussring!K16,Plussring!K8))</f>
        <v>Imre Korsen</v>
      </c>
      <c r="O55" s="75"/>
      <c r="P55" s="75"/>
      <c r="Q55" s="3"/>
      <c r="R55" s="3"/>
      <c r="S55" s="12"/>
      <c r="T55" s="3"/>
      <c r="U55" s="3"/>
      <c r="V55" s="2"/>
      <c r="W55" s="3"/>
      <c r="X55" s="3"/>
    </row>
    <row r="56" spans="1:24" ht="12.75">
      <c r="A56" s="8">
        <v>-108</v>
      </c>
      <c r="B56" s="75" t="str">
        <f>IF(Plussring!E35="","",IF(Plussring!E35=Plussring!B34,Plussring!B36,Plussring!B34))</f>
        <v>Bye Bye</v>
      </c>
      <c r="C56" s="75"/>
      <c r="D56" s="75"/>
      <c r="E56" s="10"/>
      <c r="F56" s="11" t="str">
        <f>IF(Mängud!F21="","",Mängud!F21)</f>
        <v>w.o.</v>
      </c>
      <c r="G56" s="14"/>
      <c r="H56" s="15"/>
      <c r="I56" s="3"/>
      <c r="J56" s="3"/>
      <c r="K56" s="3"/>
      <c r="L56" s="3"/>
      <c r="M56" s="3"/>
      <c r="N56" s="3"/>
      <c r="O56" s="3"/>
      <c r="P56" s="3"/>
      <c r="Q56" s="3"/>
      <c r="R56" s="3"/>
      <c r="S56" s="12"/>
      <c r="T56" s="3"/>
      <c r="U56" s="3"/>
      <c r="V56" s="2"/>
      <c r="W56" s="3"/>
      <c r="X56" s="3"/>
    </row>
    <row r="57" spans="1:24" ht="12.75">
      <c r="A57" s="3"/>
      <c r="B57" s="3"/>
      <c r="C57" s="3"/>
      <c r="D57" s="3"/>
      <c r="E57" s="3"/>
      <c r="F57" s="3"/>
      <c r="G57" s="8">
        <v>-126</v>
      </c>
      <c r="H57" s="70" t="str">
        <f>IF(Plussring!K16="","",IF(Plussring!K16=Plussring!H14,Plussring!H18,Plussring!H14))</f>
        <v>Andrus Plamus</v>
      </c>
      <c r="I57" s="70"/>
      <c r="J57" s="70"/>
      <c r="K57" s="3"/>
      <c r="L57" s="3"/>
      <c r="M57" s="3"/>
      <c r="N57" s="3"/>
      <c r="O57" s="3"/>
      <c r="P57" s="3"/>
      <c r="Q57" s="3"/>
      <c r="R57" s="3"/>
      <c r="S57" s="12"/>
      <c r="T57" s="3"/>
      <c r="U57" s="3"/>
      <c r="V57" s="2"/>
      <c r="W57" s="3"/>
      <c r="X57" s="3"/>
    </row>
    <row r="58" spans="1:24" ht="12.75">
      <c r="A58" s="8">
        <v>-116</v>
      </c>
      <c r="B58" s="70" t="str">
        <f>IF(Plussring!H34="","",IF(Plussring!H34=Plussring!E33,Plussring!E35,Plussring!E33))</f>
        <v>Taivo Koitla</v>
      </c>
      <c r="C58" s="70"/>
      <c r="D58" s="70"/>
      <c r="E58" s="3"/>
      <c r="F58" s="3"/>
      <c r="G58" s="3"/>
      <c r="H58" s="3"/>
      <c r="I58" s="3"/>
      <c r="J58" s="9"/>
      <c r="K58" s="3"/>
      <c r="L58" s="3"/>
      <c r="M58" s="3"/>
      <c r="N58" s="3"/>
      <c r="O58" s="3"/>
      <c r="P58" s="3"/>
      <c r="Q58" s="3"/>
      <c r="R58" s="3"/>
      <c r="S58" s="12"/>
      <c r="T58" s="3"/>
      <c r="U58" s="3"/>
      <c r="V58" s="2"/>
      <c r="W58" s="3"/>
      <c r="X58" s="3"/>
    </row>
    <row r="59" spans="1:24" ht="12.75">
      <c r="A59" s="3"/>
      <c r="B59" s="3"/>
      <c r="C59" s="3"/>
      <c r="D59" s="9">
        <v>121</v>
      </c>
      <c r="E59" s="72" t="str">
        <f>IF(Mängud!E22="","",Mängud!E22)</f>
        <v>Toivo Sepp</v>
      </c>
      <c r="F59" s="72"/>
      <c r="G59" s="72"/>
      <c r="H59" s="3"/>
      <c r="I59" s="3"/>
      <c r="J59" s="12">
        <v>139</v>
      </c>
      <c r="K59" s="72" t="str">
        <f>IF(Mängud!E40="","",Mängud!E40)</f>
        <v>Raigo Rommot</v>
      </c>
      <c r="L59" s="72"/>
      <c r="M59" s="72"/>
      <c r="N59" s="3"/>
      <c r="O59" s="3"/>
      <c r="P59" s="3"/>
      <c r="Q59" s="3"/>
      <c r="R59" s="3"/>
      <c r="S59" s="20">
        <v>166</v>
      </c>
      <c r="T59" s="70" t="str">
        <f>IF(Mängud!E67="","",Mängud!E67)</f>
        <v>Ants Hendrikson</v>
      </c>
      <c r="U59" s="70"/>
      <c r="V59" s="70"/>
      <c r="W59" s="21" t="s">
        <v>14</v>
      </c>
      <c r="X59" s="3"/>
    </row>
    <row r="60" spans="1:24" ht="12.75">
      <c r="A60" s="8">
        <v>-101</v>
      </c>
      <c r="B60" s="75" t="str">
        <f>IF(Plussring!E7="","",IF(Plussring!E7=Plussring!B6,Plussring!B8,Plussring!B6))</f>
        <v>Toivo Sepp</v>
      </c>
      <c r="C60" s="75"/>
      <c r="D60" s="75"/>
      <c r="E60" s="10"/>
      <c r="F60" s="11" t="str">
        <f>IF(Mängud!F22="","",Mängud!F22)</f>
        <v>3:0</v>
      </c>
      <c r="G60" s="9"/>
      <c r="H60" s="3"/>
      <c r="I60" s="3"/>
      <c r="J60" s="12"/>
      <c r="K60" s="10"/>
      <c r="L60" s="11" t="str">
        <f>IF(Mängud!F40="","",Mängud!F40)</f>
        <v>3:0</v>
      </c>
      <c r="M60" s="9"/>
      <c r="N60" s="3"/>
      <c r="O60" s="3"/>
      <c r="P60" s="3"/>
      <c r="Q60" s="3"/>
      <c r="R60" s="3"/>
      <c r="S60" s="12"/>
      <c r="T60" s="3"/>
      <c r="U60" s="11" t="str">
        <f>IF(Mängud!F67="","",Mängud!F67)</f>
        <v>3:2</v>
      </c>
      <c r="V60" s="2"/>
      <c r="W60" s="3"/>
      <c r="X60" s="3"/>
    </row>
    <row r="61" spans="1:24" ht="12.75">
      <c r="A61" s="3"/>
      <c r="B61" s="3"/>
      <c r="C61" s="3"/>
      <c r="D61" s="3"/>
      <c r="E61" s="3"/>
      <c r="F61" s="3"/>
      <c r="G61" s="12">
        <v>131</v>
      </c>
      <c r="H61" s="66" t="str">
        <f>IF(Mängud!E32="","",Mängud!E32)</f>
        <v>Raigo Rommot</v>
      </c>
      <c r="I61" s="66"/>
      <c r="J61" s="66"/>
      <c r="K61" s="3"/>
      <c r="L61" s="3"/>
      <c r="M61" s="12"/>
      <c r="N61" s="3"/>
      <c r="O61" s="3"/>
      <c r="P61" s="3"/>
      <c r="Q61" s="3"/>
      <c r="R61" s="3"/>
      <c r="S61" s="12"/>
      <c r="T61" s="3"/>
      <c r="U61" s="3"/>
      <c r="V61" s="2"/>
      <c r="W61" s="3"/>
      <c r="X61" s="3"/>
    </row>
    <row r="62" spans="1:24" ht="12.75">
      <c r="A62" s="8">
        <v>-115</v>
      </c>
      <c r="B62" s="70" t="str">
        <f>IF(Plussring!H30="","",IF(Plussring!H30=Plussring!E29,Plussring!E31,Plussring!E29))</f>
        <v>Raigo Rommot</v>
      </c>
      <c r="C62" s="70"/>
      <c r="D62" s="70"/>
      <c r="E62" s="3"/>
      <c r="F62" s="3"/>
      <c r="G62" s="12"/>
      <c r="H62" s="10"/>
      <c r="I62" s="11" t="str">
        <f>IF(Mängud!F32="","",Mängud!F32)</f>
        <v>3:1</v>
      </c>
      <c r="J62" s="3"/>
      <c r="K62" s="3"/>
      <c r="L62" s="3"/>
      <c r="M62" s="12"/>
      <c r="N62" s="3"/>
      <c r="O62" s="3"/>
      <c r="P62" s="3"/>
      <c r="Q62" s="3"/>
      <c r="R62" s="3"/>
      <c r="S62" s="12"/>
      <c r="T62" s="3"/>
      <c r="U62" s="3"/>
      <c r="V62" s="2"/>
      <c r="W62" s="3"/>
      <c r="X62" s="3"/>
    </row>
    <row r="63" spans="1:24" ht="12.75">
      <c r="A63" s="3"/>
      <c r="B63" s="3"/>
      <c r="C63" s="3"/>
      <c r="D63" s="9">
        <v>122</v>
      </c>
      <c r="E63" s="72" t="str">
        <f>IF(Mängud!E23="","",Mängud!E23)</f>
        <v>Raigo Rommot</v>
      </c>
      <c r="F63" s="72"/>
      <c r="G63" s="72"/>
      <c r="H63" s="13"/>
      <c r="I63" s="3"/>
      <c r="J63" s="3"/>
      <c r="K63" s="3"/>
      <c r="L63" s="3"/>
      <c r="M63" s="12">
        <v>144</v>
      </c>
      <c r="N63" s="79" t="str">
        <f>IF(Mängud!E45="","",Mängud!E45)</f>
        <v>Ants Hendrikson</v>
      </c>
      <c r="O63" s="79"/>
      <c r="P63" s="79"/>
      <c r="Q63" s="3"/>
      <c r="R63" s="3"/>
      <c r="S63" s="12"/>
      <c r="T63" s="3"/>
      <c r="U63" s="3"/>
      <c r="V63" s="2"/>
      <c r="W63" s="3"/>
      <c r="X63" s="3"/>
    </row>
    <row r="64" spans="1:24" ht="12.75">
      <c r="A64" s="8">
        <v>-102</v>
      </c>
      <c r="B64" s="75" t="str">
        <f>IF(Plussring!E11="","",IF(Plussring!E11=Plussring!B10,Plussring!B12,Plussring!B10))</f>
        <v>Bye Bye</v>
      </c>
      <c r="C64" s="75"/>
      <c r="D64" s="75"/>
      <c r="E64" s="10"/>
      <c r="F64" s="11" t="str">
        <f>IF(Mängud!F23="","",Mängud!F23)</f>
        <v>w.o.</v>
      </c>
      <c r="G64" s="14"/>
      <c r="H64" s="15"/>
      <c r="I64" s="3"/>
      <c r="J64" s="3"/>
      <c r="K64" s="3"/>
      <c r="L64" s="3"/>
      <c r="M64" s="12"/>
      <c r="N64" s="10"/>
      <c r="O64" s="11" t="str">
        <f>IF(Mängud!F45="","",Mängud!F45)</f>
        <v>3:1</v>
      </c>
      <c r="P64" s="12"/>
      <c r="Q64" s="3"/>
      <c r="R64" s="3"/>
      <c r="S64" s="12"/>
      <c r="T64" s="3"/>
      <c r="U64" s="3"/>
      <c r="V64" s="2"/>
      <c r="W64" s="3"/>
      <c r="X64" s="3"/>
    </row>
    <row r="65" spans="1:24" ht="12.75">
      <c r="A65" s="3"/>
      <c r="B65" s="3"/>
      <c r="C65" s="3"/>
      <c r="D65" s="3"/>
      <c r="E65" s="3"/>
      <c r="F65" s="3"/>
      <c r="G65" s="8">
        <v>-125</v>
      </c>
      <c r="H65" s="70" t="str">
        <f>IF(Plussring!K8="","",IF(Plussring!K8=Plussring!H6,Plussring!H10,Plussring!H6))</f>
        <v>Ants Hendrikson</v>
      </c>
      <c r="I65" s="70"/>
      <c r="J65" s="70"/>
      <c r="K65" s="3"/>
      <c r="L65" s="3"/>
      <c r="M65" s="12"/>
      <c r="N65" s="3"/>
      <c r="O65" s="3"/>
      <c r="P65" s="12"/>
      <c r="Q65" s="3"/>
      <c r="R65" s="3"/>
      <c r="S65" s="12"/>
      <c r="T65" s="3"/>
      <c r="U65" s="3"/>
      <c r="V65" s="2"/>
      <c r="W65" s="3"/>
      <c r="X65" s="3"/>
    </row>
    <row r="66" spans="1:24" ht="12.75">
      <c r="A66" s="8">
        <v>-114</v>
      </c>
      <c r="B66" s="70" t="str">
        <f>IF(Plussring!H26="","",IF(Plussring!H26=Plussring!E25,Plussring!E27,Plussring!E25))</f>
        <v>Tõnu Hansar</v>
      </c>
      <c r="C66" s="70"/>
      <c r="D66" s="70"/>
      <c r="E66" s="3"/>
      <c r="F66" s="3"/>
      <c r="G66" s="3"/>
      <c r="H66" s="3"/>
      <c r="I66" s="3"/>
      <c r="J66" s="9"/>
      <c r="K66" s="3"/>
      <c r="L66" s="3"/>
      <c r="M66" s="12"/>
      <c r="N66" s="3"/>
      <c r="O66" s="3"/>
      <c r="P66" s="12"/>
      <c r="Q66" s="3"/>
      <c r="R66" s="3"/>
      <c r="S66" s="12"/>
      <c r="T66" s="3"/>
      <c r="U66" s="3"/>
      <c r="V66" s="2"/>
      <c r="W66" s="3"/>
      <c r="X66" s="3"/>
    </row>
    <row r="67" spans="1:24" ht="12.75">
      <c r="A67" s="3"/>
      <c r="B67" s="3"/>
      <c r="C67" s="3"/>
      <c r="D67" s="9">
        <v>123</v>
      </c>
      <c r="E67" s="72" t="str">
        <f>IF(Mängud!E24="","",Mängud!E24)</f>
        <v>Tõnu Hansar</v>
      </c>
      <c r="F67" s="72"/>
      <c r="G67" s="72"/>
      <c r="H67" s="3"/>
      <c r="I67" s="3"/>
      <c r="J67" s="12">
        <v>140</v>
      </c>
      <c r="K67" s="72" t="str">
        <f>IF(Mängud!E41="","",Mängud!E41)</f>
        <v>Ants Hendrikson</v>
      </c>
      <c r="L67" s="72"/>
      <c r="M67" s="72"/>
      <c r="N67" s="13"/>
      <c r="O67" s="3"/>
      <c r="P67" s="12">
        <v>154</v>
      </c>
      <c r="Q67" s="72" t="str">
        <f>IF(Mängud!E55="","",Mängud!E55)</f>
        <v>Ants Hendrikson</v>
      </c>
      <c r="R67" s="72"/>
      <c r="S67" s="72"/>
      <c r="T67" s="13"/>
      <c r="U67" s="3"/>
      <c r="V67" s="2"/>
      <c r="W67" s="3"/>
      <c r="X67" s="3"/>
    </row>
    <row r="68" spans="1:24" ht="12.75">
      <c r="A68" s="8">
        <v>-103</v>
      </c>
      <c r="B68" s="75" t="str">
        <f>IF(Plussring!E15="","",IF(Plussring!E15=Plussring!B14,Plussring!B16,Plussring!B14))</f>
        <v>Bye Bye</v>
      </c>
      <c r="C68" s="75"/>
      <c r="D68" s="75"/>
      <c r="E68" s="10"/>
      <c r="F68" s="11" t="str">
        <f>IF(Mängud!F24="","",Mängud!F24)</f>
        <v>w.o.</v>
      </c>
      <c r="G68" s="9"/>
      <c r="H68" s="3"/>
      <c r="I68" s="3"/>
      <c r="J68" s="12"/>
      <c r="K68" s="10"/>
      <c r="L68" s="11" t="str">
        <f>IF(Mängud!F41="","",Mängud!F41)</f>
        <v>3:0</v>
      </c>
      <c r="M68" s="14"/>
      <c r="N68" s="15"/>
      <c r="O68" s="3"/>
      <c r="P68" s="12"/>
      <c r="Q68" s="3"/>
      <c r="R68" s="11" t="str">
        <f>IF(Mängud!F55="","",Mängud!F55)</f>
        <v>3:2</v>
      </c>
      <c r="S68" s="14"/>
      <c r="T68" s="15"/>
      <c r="U68" s="3"/>
      <c r="V68" s="2"/>
      <c r="W68" s="3"/>
      <c r="X68" s="3"/>
    </row>
    <row r="69" spans="1:24" ht="12.75">
      <c r="A69" s="3"/>
      <c r="B69" s="3"/>
      <c r="C69" s="3"/>
      <c r="D69" s="3"/>
      <c r="E69" s="3"/>
      <c r="F69" s="3"/>
      <c r="G69" s="12">
        <v>132</v>
      </c>
      <c r="H69" s="66" t="str">
        <f>IF(Mängud!E33="","",Mängud!E33)</f>
        <v>Tõnu Hansar</v>
      </c>
      <c r="I69" s="66"/>
      <c r="J69" s="66"/>
      <c r="K69" s="3"/>
      <c r="L69" s="3"/>
      <c r="M69" s="3"/>
      <c r="N69" s="3"/>
      <c r="O69" s="3"/>
      <c r="P69" s="12"/>
      <c r="Q69" s="3"/>
      <c r="R69" s="3"/>
      <c r="S69" s="3"/>
      <c r="T69" s="3"/>
      <c r="U69" s="3"/>
      <c r="V69" s="2"/>
      <c r="W69" s="3"/>
      <c r="X69" s="3"/>
    </row>
    <row r="70" spans="1:24" ht="12.75">
      <c r="A70" s="8">
        <v>-113</v>
      </c>
      <c r="B70" s="70" t="str">
        <f>IF(Plussring!H22="","",IF(Plussring!H22=Plussring!E21,Plussring!E23,Plussring!E21))</f>
        <v>Heiki Hansar</v>
      </c>
      <c r="C70" s="70"/>
      <c r="D70" s="70"/>
      <c r="E70" s="3"/>
      <c r="F70" s="3"/>
      <c r="G70" s="12"/>
      <c r="H70" s="10"/>
      <c r="I70" s="11" t="str">
        <f>IF(Mängud!F33="","",Mängud!F33)</f>
        <v>3:0</v>
      </c>
      <c r="J70" s="3"/>
      <c r="K70" s="3"/>
      <c r="L70" s="3"/>
      <c r="M70" s="3"/>
      <c r="N70" s="3"/>
      <c r="O70" s="3"/>
      <c r="P70" s="12"/>
      <c r="Q70" s="3"/>
      <c r="R70" s="3"/>
      <c r="S70" s="3"/>
      <c r="T70" s="3"/>
      <c r="U70" s="3"/>
      <c r="V70" s="2"/>
      <c r="W70" s="3"/>
      <c r="X70" s="3"/>
    </row>
    <row r="71" spans="1:24" ht="12.75">
      <c r="A71" s="3"/>
      <c r="B71" s="3"/>
      <c r="C71" s="3"/>
      <c r="D71" s="9">
        <v>124</v>
      </c>
      <c r="E71" s="72" t="str">
        <f>IF(Mängud!E25="","",Mängud!E25)</f>
        <v>Heiki Hansar</v>
      </c>
      <c r="F71" s="72"/>
      <c r="G71" s="72"/>
      <c r="H71" s="13"/>
      <c r="I71" s="3"/>
      <c r="J71" s="3"/>
      <c r="K71" s="3"/>
      <c r="L71" s="3"/>
      <c r="M71" s="8">
        <v>-142</v>
      </c>
      <c r="N71" s="75" t="str">
        <f>IF(Plussring!N28="","",IF(Plussring!N28=Plussring!K24,Plussring!K32,Plussring!K24))</f>
        <v>Almar Rahuoja</v>
      </c>
      <c r="O71" s="75"/>
      <c r="P71" s="75"/>
      <c r="Q71" s="3"/>
      <c r="R71" s="3"/>
      <c r="S71" s="3"/>
      <c r="T71" s="3"/>
      <c r="U71" s="3"/>
      <c r="V71" s="2"/>
      <c r="W71" s="3"/>
      <c r="X71" s="3"/>
    </row>
    <row r="72" spans="1:24" ht="12.75">
      <c r="A72" s="8">
        <v>-104</v>
      </c>
      <c r="B72" s="75" t="str">
        <f>IF(Plussring!E19="","",IF(Plussring!E19=Plussring!B18,Plussring!B20,Plussring!B18))</f>
        <v>Bye Bye</v>
      </c>
      <c r="C72" s="75"/>
      <c r="D72" s="75"/>
      <c r="E72" s="10"/>
      <c r="F72" s="11" t="str">
        <f>IF(Mängud!F25="","",Mängud!F25)</f>
        <v>w.o.</v>
      </c>
      <c r="G72" s="14"/>
      <c r="H72" s="15"/>
      <c r="I72" s="3"/>
      <c r="J72" s="3"/>
      <c r="K72" s="3"/>
      <c r="L72" s="3"/>
      <c r="M72" s="3"/>
      <c r="N72" s="3"/>
      <c r="O72" s="3"/>
      <c r="P72" s="3"/>
      <c r="Q72" s="3"/>
      <c r="R72" s="3"/>
      <c r="S72" s="8">
        <v>-166</v>
      </c>
      <c r="T72" s="70" t="str">
        <f>IF(T59="","",IF(T59=Q51,Q67,Q51))</f>
        <v>Imre Korsen</v>
      </c>
      <c r="U72" s="70"/>
      <c r="V72" s="70"/>
      <c r="W72" s="8" t="s">
        <v>15</v>
      </c>
      <c r="X72" s="3"/>
    </row>
    <row r="73" spans="1:24" ht="12.75">
      <c r="A73" s="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"/>
      <c r="R73" s="3"/>
      <c r="S73" s="3"/>
      <c r="T73" s="3"/>
      <c r="U73" s="3"/>
      <c r="V73" s="2"/>
      <c r="W73" s="3"/>
      <c r="X73" s="3"/>
    </row>
    <row r="74" spans="1:24" ht="12.75">
      <c r="A74" s="12"/>
      <c r="B74" s="76" t="s">
        <v>16</v>
      </c>
      <c r="C74" s="76"/>
      <c r="D74" s="76"/>
      <c r="E74" s="77" t="s">
        <v>17</v>
      </c>
      <c r="F74" s="77"/>
      <c r="G74" s="77"/>
      <c r="H74" s="77" t="s">
        <v>18</v>
      </c>
      <c r="I74" s="77"/>
      <c r="J74" s="77"/>
      <c r="K74" s="77" t="s">
        <v>19</v>
      </c>
      <c r="L74" s="77"/>
      <c r="M74" s="77"/>
      <c r="N74" s="78" t="s">
        <v>20</v>
      </c>
      <c r="O74" s="78"/>
      <c r="P74" s="78"/>
      <c r="Q74" s="3"/>
      <c r="R74" s="3"/>
      <c r="S74" s="3"/>
      <c r="T74" s="3"/>
      <c r="U74" s="3"/>
      <c r="V74" s="2"/>
      <c r="W74" s="3"/>
      <c r="X74" s="3"/>
    </row>
    <row r="76" spans="1:23" ht="12.75">
      <c r="A76" s="73" t="s">
        <v>21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2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60"/>
      <c r="O77" s="60"/>
      <c r="P77" s="60"/>
      <c r="Q77" s="60"/>
      <c r="R77" s="60"/>
      <c r="S77" s="3"/>
      <c r="T77" s="3"/>
      <c r="U77" s="2"/>
    </row>
    <row r="78" spans="1:2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60"/>
      <c r="O78" s="60"/>
      <c r="P78" s="60"/>
      <c r="Q78" s="60"/>
      <c r="R78" s="60"/>
      <c r="S78" s="3"/>
      <c r="T78" s="3"/>
      <c r="U78" s="2"/>
    </row>
    <row r="79" spans="1:21" ht="12.75">
      <c r="A79" s="8">
        <v>-153</v>
      </c>
      <c r="B79" s="70" t="str">
        <f>IF(Miinusring!Q14="","",IF(Miinusring!Q14=Miinusring!N10,Miinusring!N18,Miinusring!N10))</f>
        <v>Karmo Kreuz</v>
      </c>
      <c r="C79" s="70"/>
      <c r="D79" s="70"/>
      <c r="E79" s="3"/>
      <c r="F79" s="3"/>
      <c r="G79" s="3"/>
      <c r="H79" s="3"/>
      <c r="I79" s="3"/>
      <c r="J79" s="3"/>
      <c r="K79" s="3"/>
      <c r="L79" s="3"/>
      <c r="M79" s="3"/>
      <c r="N79" s="60"/>
      <c r="O79" s="60"/>
      <c r="P79" s="60"/>
      <c r="Q79" s="60"/>
      <c r="R79" s="60"/>
      <c r="S79" s="3"/>
      <c r="T79" s="3"/>
      <c r="U79" s="2"/>
    </row>
    <row r="80" spans="1:21" ht="12.75">
      <c r="A80" s="3"/>
      <c r="B80" s="3"/>
      <c r="C80" s="3"/>
      <c r="D80" s="9">
        <v>165</v>
      </c>
      <c r="E80" s="72" t="str">
        <f>IF(Mängud!E66="","",Mängud!E66)</f>
        <v>Karmo Kreuz</v>
      </c>
      <c r="F80" s="72"/>
      <c r="G80" s="72"/>
      <c r="H80" s="8" t="s">
        <v>22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</row>
    <row r="81" spans="1:21" ht="12.75">
      <c r="A81" s="8">
        <v>-154</v>
      </c>
      <c r="B81" s="75" t="str">
        <f>IF(Miinusring!Q30="","",IF(Miinusring!Q30=Miinusring!O27,Miinusring!N34,Miinusring!N26))</f>
        <v>Ants Hendrikson</v>
      </c>
      <c r="C81" s="75"/>
      <c r="D81" s="75"/>
      <c r="E81" s="10"/>
      <c r="F81" s="11" t="str">
        <f>IF(Mängud!F66="","",Mängud!F66)</f>
        <v>w.o.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/>
    </row>
    <row r="82" spans="1:21" ht="12.75">
      <c r="A82" s="3"/>
      <c r="B82" s="3"/>
      <c r="C82" s="3"/>
      <c r="D82" s="3"/>
      <c r="E82" s="15"/>
      <c r="F82" s="15"/>
      <c r="G82" s="1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2"/>
    </row>
    <row r="83" spans="1:21" ht="12.75">
      <c r="A83" s="3"/>
      <c r="B83" s="3"/>
      <c r="C83" s="3"/>
      <c r="D83" s="8">
        <v>-165</v>
      </c>
      <c r="E83" s="70" t="str">
        <f>IF(E80="","",IF(E80=B79,B81,B79))</f>
        <v>Ants Hendrikson</v>
      </c>
      <c r="F83" s="70"/>
      <c r="G83" s="70"/>
      <c r="H83" s="8" t="s">
        <v>23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2"/>
    </row>
    <row r="84" spans="1:21" ht="12.75">
      <c r="A84" s="3"/>
      <c r="B84" s="15"/>
      <c r="C84" s="15"/>
      <c r="D84" s="1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2"/>
    </row>
    <row r="85" spans="1:21" ht="12.75">
      <c r="A85" s="8">
        <v>-143</v>
      </c>
      <c r="B85" s="70" t="str">
        <f>IF(Miinusring!N10="","",IF(Miinusring!N10=Miinusring!K6,Miinusring!K14,Miinusring!K6))</f>
        <v>Allar Oviir</v>
      </c>
      <c r="C85" s="70"/>
      <c r="D85" s="70"/>
      <c r="E85" s="15"/>
      <c r="F85" s="15"/>
      <c r="G85" s="1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2"/>
    </row>
    <row r="86" spans="1:21" ht="12.75">
      <c r="A86" s="3"/>
      <c r="B86" s="15"/>
      <c r="C86" s="15"/>
      <c r="D86" s="9">
        <v>164</v>
      </c>
      <c r="E86" s="72" t="str">
        <f>IF(Mängud!E65="","",Mängud!E65)</f>
        <v>Raigo Rommot</v>
      </c>
      <c r="F86" s="72"/>
      <c r="G86" s="72"/>
      <c r="H86" s="8" t="s">
        <v>24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</row>
    <row r="87" spans="1:21" ht="12.75">
      <c r="A87" s="8">
        <v>-144</v>
      </c>
      <c r="B87" s="75" t="str">
        <f>IF(Miinusring!N26="","",IF(Miinusring!N26=Miinusring!K22,Miinusring!K30,Miinusring!K22))</f>
        <v>Raigo Rommot</v>
      </c>
      <c r="C87" s="75"/>
      <c r="D87" s="75"/>
      <c r="E87" s="10"/>
      <c r="F87" s="11" t="str">
        <f>IF(Mängud!F65="","",Mängud!F65)</f>
        <v>w.o.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</row>
    <row r="88" spans="1:2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</row>
    <row r="89" spans="1:21" ht="12.75">
      <c r="A89" s="3"/>
      <c r="B89" s="3"/>
      <c r="C89" s="3"/>
      <c r="D89" s="8">
        <v>-164</v>
      </c>
      <c r="E89" s="70" t="str">
        <f>IF(E86="","",IF(E86=B85,B87,B85))</f>
        <v>Allar Oviir</v>
      </c>
      <c r="F89" s="70"/>
      <c r="G89" s="70"/>
      <c r="H89" s="8" t="s">
        <v>25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</row>
    <row r="90" spans="1:21" ht="12.75">
      <c r="A90" s="8">
        <v>-137</v>
      </c>
      <c r="B90" s="70" t="str">
        <f>IF(Miinusring!K6="","",IF(Miinusring!K6=Miinusring!H4,Miinusring!H8,Miinusring!H4))</f>
        <v>Hannes Lepik</v>
      </c>
      <c r="C90" s="70"/>
      <c r="D90" s="7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</row>
    <row r="91" spans="1:21" ht="12.75">
      <c r="A91" s="3"/>
      <c r="B91" s="3"/>
      <c r="C91" s="3"/>
      <c r="D91" s="9">
        <v>151</v>
      </c>
      <c r="E91" s="72" t="str">
        <f>IF(Mängud!E52="","",Mängud!E52)</f>
        <v>Ain Raid</v>
      </c>
      <c r="F91" s="72"/>
      <c r="G91" s="7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</row>
    <row r="92" spans="1:21" ht="12.75">
      <c r="A92" s="8">
        <v>-138</v>
      </c>
      <c r="B92" s="75" t="str">
        <f>IF(Miinusring!K14="","",IF(Miinusring!K14=Miinusring!H12,Miinusring!H16,Miinusring!H12))</f>
        <v>Ain Raid</v>
      </c>
      <c r="C92" s="75"/>
      <c r="D92" s="75"/>
      <c r="E92" s="10"/>
      <c r="F92" s="11" t="str">
        <f>IF(Mängud!F52="","",Mängud!F52)</f>
        <v>3:0</v>
      </c>
      <c r="G92" s="9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</row>
    <row r="93" spans="1:21" ht="12.75">
      <c r="A93" s="3"/>
      <c r="B93" s="3"/>
      <c r="C93" s="3"/>
      <c r="D93" s="3"/>
      <c r="E93" s="3"/>
      <c r="F93" s="3"/>
      <c r="G93" s="12">
        <v>163</v>
      </c>
      <c r="H93" s="72" t="str">
        <f>IF(Mängud!E64="","",Mängud!E64)</f>
        <v>Ain Raid</v>
      </c>
      <c r="I93" s="72"/>
      <c r="J93" s="72"/>
      <c r="K93" s="8" t="s">
        <v>26</v>
      </c>
      <c r="L93" s="3"/>
      <c r="M93" s="3"/>
      <c r="N93" s="3"/>
      <c r="O93" s="3"/>
      <c r="P93" s="3"/>
      <c r="Q93" s="3"/>
      <c r="R93" s="3"/>
      <c r="S93" s="3"/>
      <c r="T93" s="3"/>
      <c r="U93" s="2"/>
    </row>
    <row r="94" spans="1:21" ht="12.75">
      <c r="A94" s="8">
        <v>-139</v>
      </c>
      <c r="B94" s="70" t="str">
        <f>IF(Miinusring!K22="","",IF(Miinusring!K22=Miinusring!H20,Miinusring!H24,Miinusring!H20))</f>
        <v>Andrus Plamus</v>
      </c>
      <c r="C94" s="70"/>
      <c r="D94" s="70"/>
      <c r="E94" s="3"/>
      <c r="F94" s="3"/>
      <c r="G94" s="12"/>
      <c r="H94" s="10"/>
      <c r="I94" s="11" t="str">
        <f>IF(Mängud!F64="","",Mängud!F64)</f>
        <v>3:1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</row>
    <row r="95" spans="1:21" ht="12.75">
      <c r="A95" s="3"/>
      <c r="B95" s="3"/>
      <c r="C95" s="3"/>
      <c r="D95" s="9">
        <v>152</v>
      </c>
      <c r="E95" s="66" t="str">
        <f>IF(Mängud!E53="","",Mängud!E53)</f>
        <v>Tõnu Hansar</v>
      </c>
      <c r="F95" s="66"/>
      <c r="G95" s="66"/>
      <c r="H95" s="3"/>
      <c r="I95" s="3"/>
      <c r="J95" s="3"/>
      <c r="K95" s="3"/>
      <c r="L95" s="8">
        <v>-151</v>
      </c>
      <c r="M95" s="70" t="str">
        <f>IF(E91="","",IF(E91=B90,B92,B90))</f>
        <v>Hannes Lepik</v>
      </c>
      <c r="N95" s="70"/>
      <c r="O95" s="70"/>
      <c r="P95" s="3"/>
      <c r="Q95" s="3"/>
      <c r="R95" s="3"/>
      <c r="S95" s="3"/>
      <c r="T95" s="3"/>
      <c r="U95" s="2"/>
    </row>
    <row r="96" spans="1:21" ht="12.75">
      <c r="A96" s="8">
        <v>-140</v>
      </c>
      <c r="B96" s="75" t="str">
        <f>IF(Miinusring!K30="","",IF(Miinusring!K30=Miinusring!H28,Miinusring!H32,Miinusring!H28))</f>
        <v>Tõnu Hansar</v>
      </c>
      <c r="C96" s="75"/>
      <c r="D96" s="75"/>
      <c r="E96" s="10"/>
      <c r="F96" s="11" t="str">
        <f>IF(Mängud!F53="","",Mängud!F53)</f>
        <v>3:2</v>
      </c>
      <c r="G96" s="14"/>
      <c r="H96" s="15"/>
      <c r="I96" s="3"/>
      <c r="J96" s="3"/>
      <c r="K96" s="3"/>
      <c r="L96" s="3"/>
      <c r="M96" s="3"/>
      <c r="N96" s="3"/>
      <c r="O96" s="9">
        <v>162</v>
      </c>
      <c r="P96" s="72" t="str">
        <f>IF(Mängud!E63="","",Mängud!E63)</f>
        <v>Hannes Lepik</v>
      </c>
      <c r="Q96" s="72"/>
      <c r="R96" s="72"/>
      <c r="S96" s="8" t="s">
        <v>27</v>
      </c>
      <c r="T96" s="3"/>
      <c r="U96" s="2"/>
    </row>
    <row r="97" spans="1:21" ht="12.75">
      <c r="A97" s="3"/>
      <c r="B97" s="3"/>
      <c r="C97" s="3"/>
      <c r="D97" s="3"/>
      <c r="E97" s="3"/>
      <c r="F97" s="3"/>
      <c r="G97" s="8">
        <v>-163</v>
      </c>
      <c r="H97" s="70" t="str">
        <f>IF(H93="","",IF(H93=E91,E95,E91))</f>
        <v>Tõnu Hansar</v>
      </c>
      <c r="I97" s="70"/>
      <c r="J97" s="70"/>
      <c r="K97" s="8" t="s">
        <v>28</v>
      </c>
      <c r="L97" s="8">
        <v>-152</v>
      </c>
      <c r="M97" s="75" t="str">
        <f>IF(E95="","",IF(E95=B94,B96,B94))</f>
        <v>Andrus Plamus</v>
      </c>
      <c r="N97" s="75"/>
      <c r="O97" s="75"/>
      <c r="P97" s="10"/>
      <c r="Q97" s="11" t="str">
        <f>IF(Mängud!F63="","",Mängud!F63)</f>
        <v>3:2</v>
      </c>
      <c r="R97" s="3"/>
      <c r="S97" s="3"/>
      <c r="T97" s="3"/>
      <c r="U97" s="2"/>
    </row>
    <row r="98" spans="1:2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2"/>
    </row>
    <row r="99" spans="1:2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8">
        <v>-162</v>
      </c>
      <c r="P99" s="70" t="str">
        <f>IF(P96="","",IF(P96=M95,M97,M95))</f>
        <v>Andrus Plamus</v>
      </c>
      <c r="Q99" s="70"/>
      <c r="R99" s="70"/>
      <c r="S99" s="8" t="s">
        <v>29</v>
      </c>
      <c r="T99" s="3"/>
      <c r="U99" s="2"/>
    </row>
    <row r="100" spans="1:21" ht="12.75">
      <c r="A100" s="8">
        <v>-129</v>
      </c>
      <c r="B100" s="70" t="str">
        <f>IF(Miinusring!H8="","",IF(Miinusring!H8=Miinusring!E6,Miinusring!E10,Miinusring!E6))</f>
        <v>Raivo Roots</v>
      </c>
      <c r="C100" s="70"/>
      <c r="D100" s="7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2"/>
    </row>
    <row r="101" spans="1:21" ht="12.75">
      <c r="A101" s="3"/>
      <c r="B101" s="3"/>
      <c r="C101" s="3"/>
      <c r="D101" s="9">
        <v>145</v>
      </c>
      <c r="E101" s="72" t="str">
        <f>IF(Mängud!E46="","",Mängud!E46)</f>
        <v>Alex Rahuoja</v>
      </c>
      <c r="F101" s="72"/>
      <c r="G101" s="7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/>
    </row>
    <row r="102" spans="1:21" ht="12.75">
      <c r="A102" s="8">
        <v>-130</v>
      </c>
      <c r="B102" s="75" t="str">
        <f>IF(Miinusring!H16="","",IF(Miinusring!H16=Miinusring!E14,Miinusring!E18,Miinusring!E14))</f>
        <v>Alex Rahuoja</v>
      </c>
      <c r="C102" s="75"/>
      <c r="D102" s="75"/>
      <c r="E102" s="10"/>
      <c r="F102" s="11" t="str">
        <f>IF(Mängud!F46="","",Mängud!F46)</f>
        <v>3:1</v>
      </c>
      <c r="G102" s="9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2"/>
    </row>
    <row r="103" spans="1:21" ht="12.75">
      <c r="A103" s="3"/>
      <c r="B103" s="3"/>
      <c r="C103" s="3"/>
      <c r="D103" s="3"/>
      <c r="E103" s="3"/>
      <c r="F103" s="3"/>
      <c r="G103" s="12">
        <v>161</v>
      </c>
      <c r="H103" s="72" t="str">
        <f>IF(Mängud!E62="","",Mängud!E62)</f>
        <v>Alex Rahuoja</v>
      </c>
      <c r="I103" s="72"/>
      <c r="J103" s="72"/>
      <c r="K103" s="8" t="s">
        <v>30</v>
      </c>
      <c r="L103" s="3"/>
      <c r="M103" s="3"/>
      <c r="N103" s="3"/>
      <c r="O103" s="3"/>
      <c r="P103" s="3"/>
      <c r="Q103" s="3"/>
      <c r="R103" s="3"/>
      <c r="S103" s="3"/>
      <c r="T103" s="3"/>
      <c r="U103" s="2"/>
    </row>
    <row r="104" spans="1:21" ht="12.75">
      <c r="A104" s="8">
        <v>-131</v>
      </c>
      <c r="B104" s="70" t="str">
        <f>IF(Miinusring!H24="","",IF(Miinusring!H24=Miinusring!E22,Miinusring!E26,Miinusring!E22))</f>
        <v>Toivo Sepp</v>
      </c>
      <c r="C104" s="70"/>
      <c r="D104" s="70"/>
      <c r="E104" s="3"/>
      <c r="F104" s="3"/>
      <c r="G104" s="12"/>
      <c r="H104" s="10"/>
      <c r="I104" s="11" t="str">
        <f>IF(Mängud!F62="","",Mängud!F62)</f>
        <v>3:2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2"/>
    </row>
    <row r="105" spans="1:21" ht="12.75">
      <c r="A105" s="3"/>
      <c r="B105" s="3"/>
      <c r="C105" s="3"/>
      <c r="D105" s="9">
        <v>146</v>
      </c>
      <c r="E105" s="72" t="str">
        <f>IF(Mängud!E47="","",Mängud!E47)</f>
        <v>Toivo Sepp</v>
      </c>
      <c r="F105" s="72"/>
      <c r="G105" s="72"/>
      <c r="H105" s="13"/>
      <c r="I105" s="3"/>
      <c r="J105" s="3"/>
      <c r="K105" s="3"/>
      <c r="L105" s="8">
        <v>-145</v>
      </c>
      <c r="M105" s="70" t="str">
        <f>IF(E101="","",IF(E101=B100,B102,B100))</f>
        <v>Raivo Roots</v>
      </c>
      <c r="N105" s="70"/>
      <c r="O105" s="70"/>
      <c r="P105" s="3"/>
      <c r="Q105" s="3"/>
      <c r="R105" s="3"/>
      <c r="S105" s="3"/>
      <c r="T105" s="3"/>
      <c r="U105" s="2"/>
    </row>
    <row r="106" spans="1:21" ht="12.75">
      <c r="A106" s="8">
        <v>-132</v>
      </c>
      <c r="B106" s="75" t="str">
        <f>IF(Miinusring!H32="","",IF(Miinusring!H32=Miinusring!E30,Miinusring!E34,Miinusring!E30))</f>
        <v>Heiki Hansar</v>
      </c>
      <c r="C106" s="75"/>
      <c r="D106" s="75"/>
      <c r="E106" s="10"/>
      <c r="F106" s="11" t="str">
        <f>IF(Mängud!F47="","",Mängud!F47)</f>
        <v>3:2</v>
      </c>
      <c r="G106" s="14"/>
      <c r="H106" s="15"/>
      <c r="I106" s="3"/>
      <c r="J106" s="3"/>
      <c r="K106" s="3"/>
      <c r="L106" s="3"/>
      <c r="M106" s="3"/>
      <c r="N106" s="3"/>
      <c r="O106" s="9">
        <v>160</v>
      </c>
      <c r="P106" s="72" t="str">
        <f>IF(Mängud!E61="","",Mängud!E61)</f>
        <v>Raivo Roots</v>
      </c>
      <c r="Q106" s="72"/>
      <c r="R106" s="72"/>
      <c r="S106" s="8" t="s">
        <v>31</v>
      </c>
      <c r="T106" s="3"/>
      <c r="U106" s="2"/>
    </row>
    <row r="107" spans="1:21" ht="12.75">
      <c r="A107" s="3"/>
      <c r="B107" s="3"/>
      <c r="C107" s="3"/>
      <c r="D107" s="3"/>
      <c r="E107" s="3"/>
      <c r="F107" s="3"/>
      <c r="G107" s="8">
        <v>-161</v>
      </c>
      <c r="H107" s="70" t="str">
        <f>IF(H103="","",IF(H103=E101,E105,E101))</f>
        <v>Toivo Sepp</v>
      </c>
      <c r="I107" s="70"/>
      <c r="J107" s="70"/>
      <c r="K107" s="8" t="s">
        <v>32</v>
      </c>
      <c r="L107" s="8">
        <v>-146</v>
      </c>
      <c r="M107" s="75" t="str">
        <f>IF(E105="","",IF(E105=B104,B106,B104))</f>
        <v>Heiki Hansar</v>
      </c>
      <c r="N107" s="75"/>
      <c r="O107" s="75"/>
      <c r="P107" s="10"/>
      <c r="Q107" s="11" t="str">
        <f>IF(Mängud!F61="","",Mängud!F61)</f>
        <v>3:2</v>
      </c>
      <c r="R107" s="3"/>
      <c r="S107" s="3"/>
      <c r="T107" s="3"/>
      <c r="U107" s="2"/>
    </row>
    <row r="108" spans="1:21" ht="12.75">
      <c r="A108" s="18"/>
      <c r="B108" s="74"/>
      <c r="C108" s="74"/>
      <c r="D108" s="74"/>
      <c r="E108" s="15"/>
      <c r="F108" s="15"/>
      <c r="G108" s="1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"/>
    </row>
    <row r="109" spans="1:21" ht="12.75">
      <c r="A109" s="15"/>
      <c r="B109" s="15"/>
      <c r="C109" s="15"/>
      <c r="D109" s="15"/>
      <c r="E109" s="74"/>
      <c r="F109" s="74"/>
      <c r="G109" s="74"/>
      <c r="H109" s="3"/>
      <c r="I109" s="3"/>
      <c r="J109" s="3"/>
      <c r="K109" s="3"/>
      <c r="L109" s="3"/>
      <c r="M109" s="3"/>
      <c r="N109" s="3"/>
      <c r="O109" s="8">
        <v>-160</v>
      </c>
      <c r="P109" s="70" t="str">
        <f>IF(P106="","",IF(P106=M105,M107,M105))</f>
        <v>Heiki Hansar</v>
      </c>
      <c r="Q109" s="70"/>
      <c r="R109" s="70"/>
      <c r="S109" s="8" t="s">
        <v>33</v>
      </c>
      <c r="T109" s="3"/>
      <c r="U109" s="2"/>
    </row>
    <row r="112" spans="1:23" ht="12.75">
      <c r="A112" s="73" t="s">
        <v>34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4:18" ht="12.75">
      <c r="N113" s="60"/>
      <c r="O113" s="60"/>
      <c r="P113" s="60"/>
      <c r="Q113" s="60"/>
      <c r="R113" s="60"/>
    </row>
    <row r="114" spans="1:20" ht="12.75">
      <c r="A114" s="8">
        <v>-117</v>
      </c>
      <c r="B114" s="70" t="str">
        <f>IF(Miinusring!E6="","",IF(Miinusring!E6=Miinusring!B5,Miinusring!B7,Miinusring!B5))</f>
        <v>Bye Bye</v>
      </c>
      <c r="C114" s="70"/>
      <c r="D114" s="70"/>
      <c r="E114" s="3"/>
      <c r="F114" s="3"/>
      <c r="G114" s="3"/>
      <c r="H114" s="3"/>
      <c r="I114" s="3"/>
      <c r="J114" s="3"/>
      <c r="K114" s="3"/>
      <c r="L114" s="3"/>
      <c r="M114" s="3"/>
      <c r="N114" s="60"/>
      <c r="O114" s="60"/>
      <c r="P114" s="60"/>
      <c r="Q114" s="60"/>
      <c r="R114" s="60"/>
      <c r="S114" s="3"/>
      <c r="T114" s="3"/>
    </row>
    <row r="115" spans="1:20" ht="12.75">
      <c r="A115" s="3"/>
      <c r="B115" s="3"/>
      <c r="C115" s="3"/>
      <c r="D115" s="9">
        <v>133</v>
      </c>
      <c r="E115" s="72" t="str">
        <f>IF(Mängud!E34="","",Mängud!E34)</f>
        <v>Bye Bye</v>
      </c>
      <c r="F115" s="72"/>
      <c r="G115" s="72"/>
      <c r="H115" s="3"/>
      <c r="I115" s="3"/>
      <c r="J115" s="3"/>
      <c r="K115" s="3"/>
      <c r="L115" s="3"/>
      <c r="M115" s="3"/>
      <c r="N115" s="3"/>
      <c r="O115" s="3"/>
      <c r="P115" s="18"/>
      <c r="Q115" s="74"/>
      <c r="R115" s="74"/>
      <c r="S115" s="74"/>
      <c r="T115" s="18"/>
    </row>
    <row r="116" spans="1:20" ht="12.75">
      <c r="A116" s="8">
        <v>-118</v>
      </c>
      <c r="B116" s="75" t="str">
        <f>IF(Miinusring!E10="","",IF(Miinusring!E10=Miinusring!B9,Miinusring!B11,Miinusring!B9))</f>
        <v>Bye Bye</v>
      </c>
      <c r="C116" s="75"/>
      <c r="D116" s="75"/>
      <c r="E116" s="10"/>
      <c r="F116" s="11" t="str">
        <f>IF(Mängud!F34="","",Mängud!F34)</f>
        <v>w.o.</v>
      </c>
      <c r="G116" s="9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12">
        <v>149</v>
      </c>
      <c r="H117" s="72" t="str">
        <f>IF(Mängud!E50="","",Mängud!E50)</f>
        <v>Bye Bye</v>
      </c>
      <c r="I117" s="72"/>
      <c r="J117" s="72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8">
        <v>-119</v>
      </c>
      <c r="B118" s="70" t="str">
        <f>IF(Miinusring!E14="","",IF(Miinusring!E14=Miinusring!B13,Miinusring!B15,Miinusring!B13))</f>
        <v>Bye Bye</v>
      </c>
      <c r="C118" s="70"/>
      <c r="D118" s="70"/>
      <c r="E118" s="3"/>
      <c r="F118" s="3"/>
      <c r="G118" s="12"/>
      <c r="H118" s="10"/>
      <c r="I118" s="11" t="str">
        <f>IF(Mängud!F50="","",Mängud!F50)</f>
        <v>w.o.</v>
      </c>
      <c r="J118" s="9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9">
        <v>134</v>
      </c>
      <c r="E119" s="72" t="str">
        <f>IF(Mängud!E35="","",Mängud!E35)</f>
        <v>Bye Bye</v>
      </c>
      <c r="F119" s="72"/>
      <c r="G119" s="72"/>
      <c r="H119" s="13"/>
      <c r="I119" s="3"/>
      <c r="J119" s="12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8">
        <v>-120</v>
      </c>
      <c r="B120" s="75" t="str">
        <f>IF(Miinusring!E18="","",IF(Miinusring!E18=Miinusring!B17,Miinusring!B19,Miinusring!B17))</f>
        <v>Bye Bye</v>
      </c>
      <c r="C120" s="75"/>
      <c r="D120" s="75"/>
      <c r="E120" s="10"/>
      <c r="F120" s="11" t="str">
        <f>IF(Mängud!F35="","",Mängud!F35)</f>
        <v>w.o.</v>
      </c>
      <c r="G120" s="14"/>
      <c r="H120" s="15"/>
      <c r="I120" s="3"/>
      <c r="J120" s="12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12">
        <v>159</v>
      </c>
      <c r="K121" s="72" t="str">
        <f>IF(Mängud!E60="","",Mängud!E60)</f>
        <v>Taivo Koitla</v>
      </c>
      <c r="L121" s="72"/>
      <c r="M121" s="72"/>
      <c r="N121" s="8" t="s">
        <v>35</v>
      </c>
      <c r="O121" s="3"/>
      <c r="P121" s="3"/>
      <c r="Q121" s="3"/>
      <c r="R121" s="3"/>
      <c r="S121" s="3"/>
      <c r="T121" s="3"/>
    </row>
    <row r="122" spans="1:20" ht="12.75">
      <c r="A122" s="8">
        <v>-121</v>
      </c>
      <c r="B122" s="70" t="str">
        <f>IF(Miinusring!E22="","",IF(Miinusring!E22=Miinusring!B21,Miinusring!B23,Miinusring!B21))</f>
        <v>Taivo Koitla</v>
      </c>
      <c r="C122" s="70"/>
      <c r="D122" s="70"/>
      <c r="E122" s="3"/>
      <c r="F122" s="3"/>
      <c r="G122" s="3"/>
      <c r="H122" s="3"/>
      <c r="I122" s="3"/>
      <c r="J122" s="12"/>
      <c r="K122" s="10"/>
      <c r="L122" s="11" t="str">
        <f>IF(Mängud!F60="","",Mängud!F60)</f>
        <v>w.o.</v>
      </c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9">
        <v>135</v>
      </c>
      <c r="E123" s="72" t="str">
        <f>IF(Mängud!E36="","",Mängud!E36)</f>
        <v>Taivo Koitla</v>
      </c>
      <c r="F123" s="72"/>
      <c r="G123" s="72"/>
      <c r="H123" s="3"/>
      <c r="I123" s="3"/>
      <c r="J123" s="12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8">
        <v>-122</v>
      </c>
      <c r="B124" s="75" t="str">
        <f>IF(Miinusring!E26="","",IF(Miinusring!E26=Miinusring!B25,Miinusring!B27,Miinusring!B25))</f>
        <v>Bye Bye</v>
      </c>
      <c r="C124" s="75"/>
      <c r="D124" s="75"/>
      <c r="E124" s="10"/>
      <c r="F124" s="11" t="str">
        <f>IF(Mängud!F36="","",Mängud!F36)</f>
        <v>w.o.</v>
      </c>
      <c r="G124" s="9"/>
      <c r="H124" s="3"/>
      <c r="I124" s="3"/>
      <c r="J124" s="12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12">
        <v>150</v>
      </c>
      <c r="H125" s="72" t="str">
        <f>IF(Mängud!E51="","",Mängud!E51)</f>
        <v>Taivo Koitla</v>
      </c>
      <c r="I125" s="72"/>
      <c r="J125" s="72"/>
      <c r="K125" s="1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8">
        <v>-123</v>
      </c>
      <c r="B126" s="70" t="str">
        <f>IF(Miinusring!E30="","",IF(Miinusring!E30=Miinusring!B29,Miinusring!B31,Miinusring!B29))</f>
        <v>Bye Bye</v>
      </c>
      <c r="C126" s="70"/>
      <c r="D126" s="70"/>
      <c r="E126" s="3"/>
      <c r="F126" s="3"/>
      <c r="G126" s="12"/>
      <c r="H126" s="10"/>
      <c r="I126" s="11" t="str">
        <f>IF(Mängud!F51="","",Mängud!F51)</f>
        <v>w.o.</v>
      </c>
      <c r="J126" s="14"/>
      <c r="K126" s="15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9">
        <v>136</v>
      </c>
      <c r="E127" s="72" t="str">
        <f>IF(Mängud!E37="","",Mängud!E37)</f>
        <v>Bye Bye</v>
      </c>
      <c r="F127" s="72"/>
      <c r="G127" s="72"/>
      <c r="H127" s="13"/>
      <c r="I127" s="3"/>
      <c r="J127" s="8">
        <v>-159</v>
      </c>
      <c r="K127" s="70" t="str">
        <f>IF(K121="","",IF(K121=H117,H125,H117))</f>
        <v>Bye Bye</v>
      </c>
      <c r="L127" s="70"/>
      <c r="M127" s="70"/>
      <c r="N127" s="8" t="s">
        <v>36</v>
      </c>
      <c r="O127" s="3"/>
      <c r="P127" s="3"/>
      <c r="Q127" s="3"/>
      <c r="R127" s="3"/>
      <c r="S127" s="3"/>
      <c r="T127" s="3"/>
    </row>
    <row r="128" spans="1:20" ht="12.75">
      <c r="A128" s="8">
        <v>-124</v>
      </c>
      <c r="B128" s="75" t="str">
        <f>IF(Miinusring!E34="","",IF(Miinusring!E34=Miinusring!B33,Miinusring!B35,Miinusring!B33))</f>
        <v>Bye Bye</v>
      </c>
      <c r="C128" s="75"/>
      <c r="D128" s="75"/>
      <c r="E128" s="10"/>
      <c r="F128" s="11" t="str">
        <f>IF(Mängud!F37="","",Mängud!F37)</f>
        <v>w.o.</v>
      </c>
      <c r="G128" s="14"/>
      <c r="H128" s="1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1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8">
        <v>-149</v>
      </c>
      <c r="M129" s="70" t="str">
        <f>IF(H117="","",IF(H117=E115,E119,E115))</f>
        <v>Bye Bye</v>
      </c>
      <c r="N129" s="70"/>
      <c r="O129" s="70"/>
      <c r="P129" s="3"/>
      <c r="Q129" s="3"/>
      <c r="R129" s="3"/>
      <c r="S129" s="3"/>
    </row>
    <row r="130" spans="1:19" ht="12.75">
      <c r="A130" s="8">
        <v>-133</v>
      </c>
      <c r="B130" s="70" t="str">
        <f>IF(E115="","",IF(E115=B114,B116,B114))</f>
        <v>Bye Bye</v>
      </c>
      <c r="C130" s="70"/>
      <c r="D130" s="7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9">
        <v>158</v>
      </c>
      <c r="P130" s="72" t="str">
        <f>IF(Mängud!E59="","",Mängud!E59)</f>
        <v>Bye Bye</v>
      </c>
      <c r="Q130" s="70"/>
      <c r="R130" s="70"/>
      <c r="S130" s="8" t="s">
        <v>37</v>
      </c>
    </row>
    <row r="131" spans="1:19" ht="12.75">
      <c r="A131" s="3"/>
      <c r="B131" s="3"/>
      <c r="C131" s="3"/>
      <c r="D131" s="9">
        <v>147</v>
      </c>
      <c r="E131" s="72" t="str">
        <f>IF(Mängud!E48="","",Mängud!E48)</f>
        <v>Bye Bye</v>
      </c>
      <c r="F131" s="72"/>
      <c r="G131" s="72"/>
      <c r="H131" s="3"/>
      <c r="I131" s="3"/>
      <c r="J131" s="3"/>
      <c r="K131" s="3"/>
      <c r="L131" s="8">
        <v>-150</v>
      </c>
      <c r="M131" s="70" t="str">
        <f>IF(H125="","",IF(H125=E123,E127,E123))</f>
        <v>Bye Bye</v>
      </c>
      <c r="N131" s="70"/>
      <c r="O131" s="75"/>
      <c r="P131" s="10"/>
      <c r="Q131" s="11" t="str">
        <f>IF(Mängud!F59="","",Mängud!F59)</f>
        <v>w.o.</v>
      </c>
      <c r="R131" s="3"/>
      <c r="S131" s="3"/>
    </row>
    <row r="132" spans="1:19" ht="12.75">
      <c r="A132" s="8">
        <v>-134</v>
      </c>
      <c r="B132" s="75" t="str">
        <f>IF(E119="","",IF(E119=B118,B120,B118))</f>
        <v>Bye Bye</v>
      </c>
      <c r="C132" s="75"/>
      <c r="D132" s="75"/>
      <c r="E132" s="10"/>
      <c r="F132" s="11" t="str">
        <f>IF(Mängud!F48="","",Mängud!F48)</f>
        <v>w.o.</v>
      </c>
      <c r="G132" s="9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3"/>
      <c r="B133" s="3"/>
      <c r="C133" s="3"/>
      <c r="D133" s="3"/>
      <c r="E133" s="3"/>
      <c r="F133" s="3"/>
      <c r="G133" s="12">
        <v>157</v>
      </c>
      <c r="H133" s="72" t="str">
        <f>IF(Mängud!E58="","",Mängud!E58)</f>
        <v>Bye Bye</v>
      </c>
      <c r="I133" s="72"/>
      <c r="J133" s="72"/>
      <c r="K133" s="8" t="s">
        <v>38</v>
      </c>
      <c r="L133" s="3"/>
      <c r="M133" s="3"/>
      <c r="N133" s="3"/>
      <c r="O133" s="8">
        <v>-158</v>
      </c>
      <c r="P133" s="70" t="str">
        <f>IF(P130="","",IF(P130=M129,M131,M129))</f>
        <v>Bye Bye</v>
      </c>
      <c r="Q133" s="70"/>
      <c r="R133" s="70"/>
      <c r="S133" s="8" t="s">
        <v>39</v>
      </c>
    </row>
    <row r="134" spans="1:19" ht="12.75">
      <c r="A134" s="8">
        <v>-135</v>
      </c>
      <c r="B134" s="70" t="str">
        <f>IF(E123="","",IF(E123=B122,B124,B122))</f>
        <v>Bye Bye</v>
      </c>
      <c r="C134" s="70"/>
      <c r="D134" s="70"/>
      <c r="E134" s="3"/>
      <c r="F134" s="3"/>
      <c r="G134" s="12"/>
      <c r="H134" s="10"/>
      <c r="I134" s="11" t="str">
        <f>IF(Mängud!F58="","",Mängud!F58)</f>
        <v>w.o.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3"/>
      <c r="B135" s="3"/>
      <c r="C135" s="3"/>
      <c r="D135" s="9">
        <v>148</v>
      </c>
      <c r="E135" s="72" t="str">
        <f>IF(Mängud!E49="","",Mängud!E49)</f>
        <v>Bye Bye</v>
      </c>
      <c r="F135" s="72"/>
      <c r="G135" s="72"/>
      <c r="H135" s="1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1" ht="12.75">
      <c r="A136" s="8">
        <v>-136</v>
      </c>
      <c r="B136" s="75" t="str">
        <f>IF(E127="","",IF(E127=B126,B128,B126))</f>
        <v>Bye Bye</v>
      </c>
      <c r="C136" s="75"/>
      <c r="D136" s="75"/>
      <c r="E136" s="10"/>
      <c r="F136" s="11" t="str">
        <f>IF(Mängud!F49="","",Mängud!F49)</f>
        <v>w.o.</v>
      </c>
      <c r="G136" s="14"/>
      <c r="H136" s="15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8">
        <v>-157</v>
      </c>
      <c r="H137" s="70" t="str">
        <f>IF(H133="","",IF(H133=E131,E135,E131))</f>
        <v>Bye Bye</v>
      </c>
      <c r="I137" s="70"/>
      <c r="J137" s="70"/>
      <c r="K137" s="8" t="s">
        <v>40</v>
      </c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8">
        <v>-147</v>
      </c>
      <c r="M139" s="70" t="str">
        <f>IF(E131="","",IF(E131=B130,B132,B130))</f>
        <v>Bye Bye</v>
      </c>
      <c r="N139" s="70"/>
      <c r="O139" s="70"/>
      <c r="P139" s="3"/>
      <c r="Q139" s="3"/>
      <c r="R139" s="3"/>
      <c r="S139" s="3"/>
    </row>
    <row r="140" spans="1:1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9">
        <v>156</v>
      </c>
      <c r="P140" s="72" t="str">
        <f>IF(Mängud!E57="","",Mängud!E57)</f>
        <v>Bye Bye</v>
      </c>
      <c r="Q140" s="70"/>
      <c r="R140" s="70"/>
      <c r="S140" s="8" t="s">
        <v>41</v>
      </c>
    </row>
    <row r="141" spans="12:19" ht="12.75">
      <c r="L141" s="8">
        <v>-148</v>
      </c>
      <c r="M141" s="70" t="str">
        <f>IF(E135="","",IF(E135=B134,B136,B134))</f>
        <v>Bye Bye</v>
      </c>
      <c r="N141" s="70"/>
      <c r="O141" s="75"/>
      <c r="P141" s="10"/>
      <c r="Q141" s="11" t="str">
        <f>IF(Mängud!F57="","",Mängud!F57)</f>
        <v>w.o.</v>
      </c>
      <c r="R141" s="3"/>
      <c r="S141" s="3"/>
    </row>
    <row r="142" spans="12:19" ht="12.75">
      <c r="L142" s="3"/>
      <c r="M142" s="3"/>
      <c r="N142" s="3"/>
      <c r="O142" s="3"/>
      <c r="P142" s="3"/>
      <c r="Q142" s="3"/>
      <c r="R142" s="3"/>
      <c r="S142" s="3"/>
    </row>
    <row r="143" spans="12:19" ht="12.75">
      <c r="L143" s="3"/>
      <c r="M143" s="3"/>
      <c r="N143" s="3"/>
      <c r="O143" s="8">
        <v>-156</v>
      </c>
      <c r="P143" s="70" t="str">
        <f>IF(P140="","",IF(P140=M139,M141,M139))</f>
        <v>Bye Bye</v>
      </c>
      <c r="Q143" s="70"/>
      <c r="R143" s="70"/>
      <c r="S143" s="8" t="s">
        <v>42</v>
      </c>
    </row>
  </sheetData>
  <sheetProtection/>
  <mergeCells count="188">
    <mergeCell ref="A76:W76"/>
    <mergeCell ref="A112:W112"/>
    <mergeCell ref="Q34:S34"/>
    <mergeCell ref="E35:G35"/>
    <mergeCell ref="B36:D36"/>
    <mergeCell ref="K36:N36"/>
    <mergeCell ref="B70:D70"/>
    <mergeCell ref="E71:G71"/>
    <mergeCell ref="N71:P71"/>
    <mergeCell ref="B72:D72"/>
    <mergeCell ref="S1:W1"/>
    <mergeCell ref="S2:W3"/>
    <mergeCell ref="F1:R1"/>
    <mergeCell ref="F2:R2"/>
    <mergeCell ref="F3:R3"/>
    <mergeCell ref="A4:W4"/>
    <mergeCell ref="E31:G31"/>
    <mergeCell ref="B32:D32"/>
    <mergeCell ref="K32:M32"/>
    <mergeCell ref="E33:G33"/>
    <mergeCell ref="B34:D34"/>
    <mergeCell ref="H34:J34"/>
    <mergeCell ref="E27:G27"/>
    <mergeCell ref="B28:D28"/>
    <mergeCell ref="N28:P28"/>
    <mergeCell ref="E29:G29"/>
    <mergeCell ref="B30:D30"/>
    <mergeCell ref="H30:J30"/>
    <mergeCell ref="E23:G23"/>
    <mergeCell ref="B24:D24"/>
    <mergeCell ref="K24:M24"/>
    <mergeCell ref="E25:G25"/>
    <mergeCell ref="B26:D26"/>
    <mergeCell ref="H26:J26"/>
    <mergeCell ref="E19:G19"/>
    <mergeCell ref="B20:D20"/>
    <mergeCell ref="Q20:S20"/>
    <mergeCell ref="E21:G21"/>
    <mergeCell ref="B22:D22"/>
    <mergeCell ref="H22:J22"/>
    <mergeCell ref="E15:G15"/>
    <mergeCell ref="B16:D16"/>
    <mergeCell ref="K16:M16"/>
    <mergeCell ref="E17:G17"/>
    <mergeCell ref="B18:D18"/>
    <mergeCell ref="H18:J18"/>
    <mergeCell ref="E11:G11"/>
    <mergeCell ref="B12:D12"/>
    <mergeCell ref="N12:P12"/>
    <mergeCell ref="E13:G13"/>
    <mergeCell ref="B14:D14"/>
    <mergeCell ref="H14:J14"/>
    <mergeCell ref="E7:G7"/>
    <mergeCell ref="B8:D8"/>
    <mergeCell ref="K8:M8"/>
    <mergeCell ref="E9:G9"/>
    <mergeCell ref="B10:D10"/>
    <mergeCell ref="H10:J10"/>
    <mergeCell ref="E5:G5"/>
    <mergeCell ref="N5:R5"/>
    <mergeCell ref="B6:D6"/>
    <mergeCell ref="H6:J6"/>
    <mergeCell ref="N6:R6"/>
    <mergeCell ref="A1:E1"/>
    <mergeCell ref="A2:E2"/>
    <mergeCell ref="B3:D3"/>
    <mergeCell ref="H69:J69"/>
    <mergeCell ref="T72:V72"/>
    <mergeCell ref="B74:D74"/>
    <mergeCell ref="E74:G74"/>
    <mergeCell ref="H74:J74"/>
    <mergeCell ref="K74:M74"/>
    <mergeCell ref="N74:P74"/>
    <mergeCell ref="H65:J65"/>
    <mergeCell ref="B66:D66"/>
    <mergeCell ref="E67:G67"/>
    <mergeCell ref="K67:M67"/>
    <mergeCell ref="Q67:S67"/>
    <mergeCell ref="B68:D68"/>
    <mergeCell ref="B60:D60"/>
    <mergeCell ref="H61:J61"/>
    <mergeCell ref="B62:D62"/>
    <mergeCell ref="E63:G63"/>
    <mergeCell ref="N63:P63"/>
    <mergeCell ref="B64:D64"/>
    <mergeCell ref="B56:D56"/>
    <mergeCell ref="H57:J57"/>
    <mergeCell ref="B58:D58"/>
    <mergeCell ref="E59:G59"/>
    <mergeCell ref="K59:M59"/>
    <mergeCell ref="T59:V59"/>
    <mergeCell ref="Q51:S51"/>
    <mergeCell ref="B52:D52"/>
    <mergeCell ref="H53:J53"/>
    <mergeCell ref="B54:D54"/>
    <mergeCell ref="E55:G55"/>
    <mergeCell ref="N55:P55"/>
    <mergeCell ref="E47:G47"/>
    <mergeCell ref="N47:P47"/>
    <mergeCell ref="B48:D48"/>
    <mergeCell ref="H49:J49"/>
    <mergeCell ref="B50:D50"/>
    <mergeCell ref="E51:G51"/>
    <mergeCell ref="K51:M51"/>
    <mergeCell ref="B42:D42"/>
    <mergeCell ref="E43:G43"/>
    <mergeCell ref="K43:M43"/>
    <mergeCell ref="B44:D44"/>
    <mergeCell ref="H45:J45"/>
    <mergeCell ref="B46:D46"/>
    <mergeCell ref="A38:W38"/>
    <mergeCell ref="N39:R39"/>
    <mergeCell ref="B40:D40"/>
    <mergeCell ref="N40:R40"/>
    <mergeCell ref="H41:J41"/>
    <mergeCell ref="N41:R41"/>
    <mergeCell ref="B106:D106"/>
    <mergeCell ref="P106:R106"/>
    <mergeCell ref="H107:J107"/>
    <mergeCell ref="M107:O107"/>
    <mergeCell ref="B108:D108"/>
    <mergeCell ref="E109:G109"/>
    <mergeCell ref="P109:R109"/>
    <mergeCell ref="E101:G101"/>
    <mergeCell ref="B102:D102"/>
    <mergeCell ref="H103:J103"/>
    <mergeCell ref="B104:D104"/>
    <mergeCell ref="E105:G105"/>
    <mergeCell ref="M105:O105"/>
    <mergeCell ref="B96:D96"/>
    <mergeCell ref="P96:R96"/>
    <mergeCell ref="H97:J97"/>
    <mergeCell ref="M97:O97"/>
    <mergeCell ref="P99:R99"/>
    <mergeCell ref="B100:D100"/>
    <mergeCell ref="E91:G91"/>
    <mergeCell ref="B92:D92"/>
    <mergeCell ref="H93:J93"/>
    <mergeCell ref="B94:D94"/>
    <mergeCell ref="E95:G95"/>
    <mergeCell ref="M95:O95"/>
    <mergeCell ref="E83:G83"/>
    <mergeCell ref="B85:D85"/>
    <mergeCell ref="E86:G86"/>
    <mergeCell ref="B87:D87"/>
    <mergeCell ref="E89:G89"/>
    <mergeCell ref="B90:D90"/>
    <mergeCell ref="H137:J137"/>
    <mergeCell ref="N77:R77"/>
    <mergeCell ref="N78:R78"/>
    <mergeCell ref="H125:J125"/>
    <mergeCell ref="K121:M121"/>
    <mergeCell ref="N113:R113"/>
    <mergeCell ref="P133:R133"/>
    <mergeCell ref="B79:D79"/>
    <mergeCell ref="N79:R79"/>
    <mergeCell ref="E80:G80"/>
    <mergeCell ref="B132:D132"/>
    <mergeCell ref="H133:J133"/>
    <mergeCell ref="B122:D122"/>
    <mergeCell ref="E123:G123"/>
    <mergeCell ref="B120:D120"/>
    <mergeCell ref="B124:D124"/>
    <mergeCell ref="B81:D81"/>
    <mergeCell ref="B134:D134"/>
    <mergeCell ref="E135:G135"/>
    <mergeCell ref="B136:D136"/>
    <mergeCell ref="K127:M127"/>
    <mergeCell ref="B128:D128"/>
    <mergeCell ref="B130:D130"/>
    <mergeCell ref="E131:G131"/>
    <mergeCell ref="M131:O131"/>
    <mergeCell ref="B114:D114"/>
    <mergeCell ref="N114:R114"/>
    <mergeCell ref="E115:G115"/>
    <mergeCell ref="Q115:S115"/>
    <mergeCell ref="B126:D126"/>
    <mergeCell ref="E127:G127"/>
    <mergeCell ref="B116:D116"/>
    <mergeCell ref="H117:J117"/>
    <mergeCell ref="B118:D118"/>
    <mergeCell ref="E119:G119"/>
    <mergeCell ref="P143:R143"/>
    <mergeCell ref="P130:R130"/>
    <mergeCell ref="M129:O129"/>
    <mergeCell ref="P140:R140"/>
    <mergeCell ref="M139:O139"/>
    <mergeCell ref="M141:O141"/>
  </mergeCells>
  <printOptions/>
  <pageMargins left="0" right="0" top="0" bottom="0" header="0.31496062992125984" footer="0.31496062992125984"/>
  <pageSetup horizontalDpi="600" verticalDpi="600" orientation="portrait" paperSize="9" scale="82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V100"/>
  <sheetViews>
    <sheetView zoomScalePageLayoutView="0" workbookViewId="0" topLeftCell="A1">
      <selection activeCell="H100" sqref="H100"/>
    </sheetView>
  </sheetViews>
  <sheetFormatPr defaultColWidth="9.140625" defaultRowHeight="12.75"/>
  <cols>
    <col min="1" max="1" width="16.421875" style="35" customWidth="1"/>
    <col min="2" max="2" width="12.57421875" style="35" customWidth="1"/>
    <col min="3" max="3" width="13.140625" style="35" customWidth="1"/>
    <col min="4" max="4" width="16.28125" style="35" customWidth="1"/>
    <col min="5" max="5" width="15.57421875" style="35" customWidth="1"/>
    <col min="6" max="6" width="18.8515625" style="35" customWidth="1"/>
    <col min="7" max="7" width="9.140625" style="56" customWidth="1"/>
    <col min="8" max="8" width="11.28125" style="35" customWidth="1"/>
    <col min="9" max="16384" width="9.140625" style="35" customWidth="1"/>
  </cols>
  <sheetData>
    <row r="1" spans="1:256" ht="1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2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8" s="25" customFormat="1" ht="15">
      <c r="A3" s="31" t="s">
        <v>77</v>
      </c>
      <c r="B3" s="31" t="s">
        <v>78</v>
      </c>
      <c r="C3" s="31" t="s">
        <v>79</v>
      </c>
      <c r="D3" s="53" t="s">
        <v>80</v>
      </c>
      <c r="E3" s="31" t="s">
        <v>81</v>
      </c>
      <c r="F3" s="53" t="s">
        <v>82</v>
      </c>
      <c r="G3" s="54" t="s">
        <v>83</v>
      </c>
      <c r="H3" s="53" t="s">
        <v>84</v>
      </c>
    </row>
    <row r="4" spans="1:8" s="25" customFormat="1" ht="15">
      <c r="A4" s="26" t="s">
        <v>85</v>
      </c>
      <c r="B4" s="27"/>
      <c r="C4" s="27"/>
      <c r="D4" s="28"/>
      <c r="F4" s="29"/>
      <c r="G4" s="30"/>
      <c r="H4" s="29"/>
    </row>
    <row r="5" spans="1:8" s="25" customFormat="1" ht="15">
      <c r="A5" s="31" t="s">
        <v>86</v>
      </c>
      <c r="B5" s="32"/>
      <c r="C5" s="27"/>
      <c r="D5" s="28"/>
      <c r="F5" s="29"/>
      <c r="G5" s="30"/>
      <c r="H5" s="29"/>
    </row>
    <row r="6" spans="1:8" s="25" customFormat="1" ht="15">
      <c r="A6" s="31" t="s">
        <v>87</v>
      </c>
      <c r="B6" s="27"/>
      <c r="C6" s="27"/>
      <c r="D6" s="28"/>
      <c r="F6" s="29"/>
      <c r="G6" s="30"/>
      <c r="H6" s="29"/>
    </row>
    <row r="7" spans="1:8" s="25" customFormat="1" ht="15">
      <c r="A7" s="31" t="s">
        <v>88</v>
      </c>
      <c r="B7" s="27"/>
      <c r="C7" s="27"/>
      <c r="D7" s="28"/>
      <c r="F7" s="29"/>
      <c r="G7" s="30"/>
      <c r="H7" s="29"/>
    </row>
    <row r="8" spans="1:8" s="25" customFormat="1" ht="15">
      <c r="A8" s="31" t="s">
        <v>89</v>
      </c>
      <c r="B8" s="27"/>
      <c r="C8" s="27"/>
      <c r="D8" s="28"/>
      <c r="F8" s="29"/>
      <c r="G8" s="30"/>
      <c r="H8" s="29"/>
    </row>
    <row r="9" spans="1:8" s="27" customFormat="1" ht="15">
      <c r="A9" s="31" t="s">
        <v>5</v>
      </c>
      <c r="B9" s="31" t="s">
        <v>90</v>
      </c>
      <c r="C9" s="31" t="s">
        <v>91</v>
      </c>
      <c r="D9" s="53" t="s">
        <v>6</v>
      </c>
      <c r="F9" s="28"/>
      <c r="G9" s="33"/>
      <c r="H9" s="28"/>
    </row>
    <row r="10" spans="1:4" ht="14.25">
      <c r="A10" s="55">
        <v>1</v>
      </c>
      <c r="B10" s="55" t="str">
        <f>IF(Paigutus!C4="","",Paigutus!C4)</f>
        <v>Korsen</v>
      </c>
      <c r="C10" s="55" t="str">
        <f>IF(Paigutus!B4="","",Paigutus!B4)</f>
        <v>Imre</v>
      </c>
      <c r="D10" s="55">
        <f>IF(Paigutus!E4="","",Paigutus!E4)</f>
        <v>441</v>
      </c>
    </row>
    <row r="11" spans="1:4" ht="14.25">
      <c r="A11" s="55">
        <v>2</v>
      </c>
      <c r="B11" s="55" t="str">
        <f>IF(Paigutus!C5="","",Paigutus!C5)</f>
        <v>Kalda</v>
      </c>
      <c r="C11" s="55" t="str">
        <f>IF(Paigutus!B5="","",Paigutus!B5)</f>
        <v>Kalju</v>
      </c>
      <c r="D11" s="55">
        <f>IF(Paigutus!E5="","",Paigutus!E5)</f>
        <v>346</v>
      </c>
    </row>
    <row r="12" spans="1:4" ht="14.25">
      <c r="A12" s="55">
        <v>3</v>
      </c>
      <c r="B12" s="55" t="str">
        <f>IF(Paigutus!C6="","",Paigutus!C6)</f>
        <v>Rahuoja</v>
      </c>
      <c r="C12" s="55" t="str">
        <f>IF(Paigutus!B6="","",Paigutus!B6)</f>
        <v>Almar</v>
      </c>
      <c r="D12" s="55">
        <f>IF(Paigutus!E6="","",Paigutus!E6)</f>
        <v>493</v>
      </c>
    </row>
    <row r="13" spans="1:4" ht="14.25">
      <c r="A13" s="55">
        <v>4</v>
      </c>
      <c r="B13" s="55" t="str">
        <f>IF(Paigutus!C7="","",Paigutus!C7)</f>
        <v>Oviir</v>
      </c>
      <c r="C13" s="55" t="str">
        <f>IF(Paigutus!B7="","",Paigutus!B7)</f>
        <v>Alvar</v>
      </c>
      <c r="D13" s="55">
        <f>IF(Paigutus!E7="","",Paigutus!E7)</f>
        <v>394</v>
      </c>
    </row>
    <row r="14" spans="1:4" ht="14.25">
      <c r="A14" s="55">
        <v>5</v>
      </c>
      <c r="B14" s="55" t="str">
        <f>IF(Paigutus!C8="","",Paigutus!C8)</f>
        <v>Kreuz</v>
      </c>
      <c r="C14" s="55" t="str">
        <f>IF(Paigutus!B8="","",Paigutus!B8)</f>
        <v>Karmo</v>
      </c>
      <c r="D14" s="55">
        <f>IF(Paigutus!E8="","",Paigutus!E8)</f>
        <v>358</v>
      </c>
    </row>
    <row r="15" spans="1:4" ht="14.25">
      <c r="A15" s="55">
        <v>6</v>
      </c>
      <c r="B15" s="55" t="str">
        <f>IF(Paigutus!C9="","",Paigutus!C9)</f>
        <v>Raid</v>
      </c>
      <c r="C15" s="55" t="str">
        <f>IF(Paigutus!B9="","",Paigutus!B9)</f>
        <v>Ain</v>
      </c>
      <c r="D15" s="55">
        <f>IF(Paigutus!E9="","",Paigutus!E9)</f>
        <v>7472</v>
      </c>
    </row>
    <row r="16" spans="1:4" ht="14.25">
      <c r="A16" s="55">
        <v>7</v>
      </c>
      <c r="B16" s="55" t="str">
        <f>IF(Paigutus!C10="","",Paigutus!C10)</f>
        <v>Rommot</v>
      </c>
      <c r="C16" s="55" t="str">
        <f>IF(Paigutus!B10="","",Paigutus!B10)</f>
        <v>Raigo</v>
      </c>
      <c r="D16" s="55">
        <f>IF(Paigutus!E10="","",Paigutus!E10)</f>
        <v>7194</v>
      </c>
    </row>
    <row r="17" spans="1:4" ht="14.25">
      <c r="A17" s="55">
        <v>8</v>
      </c>
      <c r="B17" s="55" t="str">
        <f>IF(Paigutus!C11="","",Paigutus!C11)</f>
        <v>Hendrikson</v>
      </c>
      <c r="C17" s="55" t="str">
        <f>IF(Paigutus!B11="","",Paigutus!B11)</f>
        <v>Ants</v>
      </c>
      <c r="D17" s="55">
        <f>IF(Paigutus!E11="","",Paigutus!E11)</f>
        <v>356</v>
      </c>
    </row>
    <row r="18" spans="1:4" ht="14.25">
      <c r="A18" s="55">
        <v>9</v>
      </c>
      <c r="B18" s="55" t="str">
        <f>IF(Paigutus!C12="","",Paigutus!C12)</f>
        <v>Rahuoja</v>
      </c>
      <c r="C18" s="55" t="str">
        <f>IF(Paigutus!B12="","",Paigutus!B12)</f>
        <v>Alex</v>
      </c>
      <c r="D18" s="55">
        <f>IF(Paigutus!E12="","",Paigutus!E12)</f>
        <v>9464</v>
      </c>
    </row>
    <row r="19" spans="1:4" ht="14.25">
      <c r="A19" s="55">
        <v>10</v>
      </c>
      <c r="B19" s="55" t="str">
        <f>IF(Paigutus!C13="","",Paigutus!C13)</f>
        <v>Lepik</v>
      </c>
      <c r="C19" s="55" t="str">
        <f>IF(Paigutus!B13="","",Paigutus!B13)</f>
        <v>Hannes</v>
      </c>
      <c r="D19" s="55">
        <f>IF(Paigutus!E13="","",Paigutus!E13)</f>
        <v>9400</v>
      </c>
    </row>
    <row r="20" spans="1:4" ht="14.25">
      <c r="A20" s="55">
        <v>11</v>
      </c>
      <c r="B20" s="55" t="str">
        <f>IF(Paigutus!C14="","",Paigutus!C14)</f>
        <v>Hansar</v>
      </c>
      <c r="C20" s="55" t="str">
        <f>IF(Paigutus!B14="","",Paigutus!B14)</f>
        <v>Tõnu</v>
      </c>
      <c r="D20" s="55">
        <f>IF(Paigutus!E14="","",Paigutus!E14)</f>
        <v>1684</v>
      </c>
    </row>
    <row r="21" spans="1:4" ht="14.25">
      <c r="A21" s="55">
        <v>12</v>
      </c>
      <c r="B21" s="55" t="str">
        <f>IF(Paigutus!C15="","",Paigutus!C15)</f>
        <v>Plamus</v>
      </c>
      <c r="C21" s="55" t="str">
        <f>IF(Paigutus!B15="","",Paigutus!B15)</f>
        <v>Andrus</v>
      </c>
      <c r="D21" s="55">
        <f>IF(Paigutus!E15="","",Paigutus!E15)</f>
        <v>7667</v>
      </c>
    </row>
    <row r="22" spans="1:4" ht="14.25">
      <c r="A22" s="55">
        <v>13</v>
      </c>
      <c r="B22" s="55" t="str">
        <f>IF(Paigutus!C16="","",Paigutus!C16)</f>
        <v>Roots</v>
      </c>
      <c r="C22" s="55" t="str">
        <f>IF(Paigutus!B16="","",Paigutus!B16)</f>
        <v>Raivo</v>
      </c>
      <c r="D22" s="55">
        <f>IF(Paigutus!E16="","",Paigutus!E16)</f>
        <v>3451</v>
      </c>
    </row>
    <row r="23" spans="1:4" ht="14.25">
      <c r="A23" s="55">
        <v>14</v>
      </c>
      <c r="B23" s="55" t="str">
        <f>IF(Paigutus!C17="","",Paigutus!C17)</f>
        <v>Hansar</v>
      </c>
      <c r="C23" s="55" t="str">
        <f>IF(Paigutus!B17="","",Paigutus!B17)</f>
        <v>Heiki</v>
      </c>
      <c r="D23" s="55">
        <f>IF(Paigutus!E17="","",Paigutus!E17)</f>
        <v>299</v>
      </c>
    </row>
    <row r="24" spans="1:4" ht="14.25">
      <c r="A24" s="55">
        <v>15</v>
      </c>
      <c r="B24" s="55" t="str">
        <f>IF(Paigutus!C18="","",Paigutus!C18)</f>
        <v>Koitla</v>
      </c>
      <c r="C24" s="55" t="str">
        <f>IF(Paigutus!B18="","",Paigutus!B18)</f>
        <v>Taivo</v>
      </c>
      <c r="D24" s="55">
        <f>IF(Paigutus!E18="","",Paigutus!E18)</f>
        <v>8740</v>
      </c>
    </row>
    <row r="25" spans="1:4" ht="14.25">
      <c r="A25" s="55">
        <v>16</v>
      </c>
      <c r="B25" s="55" t="str">
        <f>IF(Paigutus!C19="","",Paigutus!C19)</f>
        <v>Oviir</v>
      </c>
      <c r="C25" s="55" t="str">
        <f>IF(Paigutus!B19="","",Paigutus!B19)</f>
        <v>Allar</v>
      </c>
      <c r="D25" s="55">
        <f>IF(Paigutus!E19="","",Paigutus!E19)</f>
        <v>228</v>
      </c>
    </row>
    <row r="26" spans="1:4" ht="14.25">
      <c r="A26" s="55">
        <v>17</v>
      </c>
      <c r="B26" s="55" t="str">
        <f>IF(Paigutus!C20="","",Paigutus!C20)</f>
        <v>Sepp</v>
      </c>
      <c r="C26" s="55" t="str">
        <f>IF(Paigutus!B20="","",Paigutus!B20)</f>
        <v>Toivo</v>
      </c>
      <c r="D26" s="55">
        <f>IF(Paigutus!E20="","",Paigutus!E20)</f>
        <v>417</v>
      </c>
    </row>
    <row r="27" spans="1:4" ht="14.25">
      <c r="A27" s="55">
        <v>18</v>
      </c>
      <c r="B27" s="55" t="str">
        <f>IF(Paigutus!C21="","",Paigutus!C21)</f>
        <v>Bye</v>
      </c>
      <c r="C27" s="55" t="str">
        <f>IF(Paigutus!B21="","",Paigutus!B21)</f>
        <v>Bye</v>
      </c>
      <c r="D27" s="55">
        <f>IF(Paigutus!E21="","",Paigutus!E21)</f>
        <v>0</v>
      </c>
    </row>
    <row r="28" spans="1:4" ht="14.25">
      <c r="A28" s="55">
        <v>19</v>
      </c>
      <c r="B28" s="55" t="str">
        <f>IF(Paigutus!C22="","",Paigutus!C22)</f>
        <v>Bye</v>
      </c>
      <c r="C28" s="55" t="str">
        <f>IF(Paigutus!B22="","",Paigutus!B22)</f>
        <v>Bye</v>
      </c>
      <c r="D28" s="55">
        <f>IF(Paigutus!E22="","",Paigutus!E22)</f>
        <v>0</v>
      </c>
    </row>
    <row r="29" spans="1:4" ht="14.25">
      <c r="A29" s="55">
        <v>20</v>
      </c>
      <c r="B29" s="55" t="str">
        <f>IF(Paigutus!C23="","",Paigutus!C23)</f>
        <v>Bye</v>
      </c>
      <c r="C29" s="55" t="str">
        <f>IF(Paigutus!B23="","",Paigutus!B23)</f>
        <v>Bye</v>
      </c>
      <c r="D29" s="55">
        <f>IF(Paigutus!E23="","",Paigutus!E23)</f>
        <v>0</v>
      </c>
    </row>
    <row r="30" spans="1:4" ht="14.25">
      <c r="A30" s="55">
        <v>21</v>
      </c>
      <c r="B30" s="55" t="str">
        <f>IF(Paigutus!C24="","",Paigutus!C24)</f>
        <v>Bye</v>
      </c>
      <c r="C30" s="55" t="str">
        <f>IF(Paigutus!B24="","",Paigutus!B24)</f>
        <v>Bye</v>
      </c>
      <c r="D30" s="55">
        <f>IF(Paigutus!E24="","",Paigutus!E24)</f>
        <v>0</v>
      </c>
    </row>
    <row r="31" spans="1:4" ht="14.25">
      <c r="A31" s="55">
        <v>22</v>
      </c>
      <c r="B31" s="55" t="str">
        <f>IF(Paigutus!C25="","",Paigutus!C25)</f>
        <v>Bye</v>
      </c>
      <c r="C31" s="55" t="str">
        <f>IF(Paigutus!B25="","",Paigutus!B25)</f>
        <v>Bye</v>
      </c>
      <c r="D31" s="55">
        <f>IF(Paigutus!E25="","",Paigutus!E25)</f>
        <v>0</v>
      </c>
    </row>
    <row r="32" spans="1:4" ht="14.25">
      <c r="A32" s="55">
        <v>23</v>
      </c>
      <c r="B32" s="55" t="str">
        <f>IF(Paigutus!C26="","",Paigutus!C26)</f>
        <v>Bye</v>
      </c>
      <c r="C32" s="55" t="str">
        <f>IF(Paigutus!B26="","",Paigutus!B26)</f>
        <v>Bye</v>
      </c>
      <c r="D32" s="55">
        <f>IF(Paigutus!E26="","",Paigutus!E26)</f>
        <v>0</v>
      </c>
    </row>
    <row r="33" spans="1:4" ht="14.25">
      <c r="A33" s="55">
        <v>24</v>
      </c>
      <c r="B33" s="55" t="str">
        <f>IF(Paigutus!C27="","",Paigutus!C27)</f>
        <v>Bye</v>
      </c>
      <c r="C33" s="55" t="str">
        <f>IF(Paigutus!B27="","",Paigutus!B27)</f>
        <v>Bye</v>
      </c>
      <c r="D33" s="55">
        <f>IF(Paigutus!E27="","",Paigutus!E27)</f>
        <v>0</v>
      </c>
    </row>
    <row r="34" spans="1:8" s="25" customFormat="1" ht="15">
      <c r="A34" s="31" t="s">
        <v>92</v>
      </c>
      <c r="B34" s="31" t="s">
        <v>93</v>
      </c>
      <c r="C34" s="31" t="s">
        <v>94</v>
      </c>
      <c r="D34" s="53" t="s">
        <v>95</v>
      </c>
      <c r="E34" s="31" t="s">
        <v>96</v>
      </c>
      <c r="F34" s="53" t="s">
        <v>97</v>
      </c>
      <c r="G34" s="57" t="s">
        <v>98</v>
      </c>
      <c r="H34" s="53" t="s">
        <v>99</v>
      </c>
    </row>
    <row r="35" spans="1:8" ht="14.25">
      <c r="A35" s="55">
        <v>101</v>
      </c>
      <c r="B35" s="55"/>
      <c r="C35" s="55">
        <f>IF(D35="","",VLOOKUP(D35,Paigutus!D:F,3,FALSE))</f>
        <v>16</v>
      </c>
      <c r="D35" s="55" t="str">
        <f>IF(Mängud!E2="","",Mängud!E2)</f>
        <v>Allar Oviir</v>
      </c>
      <c r="E35" s="55">
        <f>IF(F35="","",VLOOKUP(F35,Paigutus!$D:$F,3,FALSE))</f>
        <v>17</v>
      </c>
      <c r="F35" s="55" t="str">
        <f>IF(D35="","",IF(D35=Mängud!C2,Mängud!B2,Mängud!C2))</f>
        <v>Toivo Sepp</v>
      </c>
      <c r="G35" s="58" t="str">
        <f>IF(Mängud!F2="","",Mängud!F2)</f>
        <v>3:0</v>
      </c>
      <c r="H35" s="55"/>
    </row>
    <row r="36" spans="1:8" ht="14.25">
      <c r="A36" s="55">
        <v>102</v>
      </c>
      <c r="B36" s="55"/>
      <c r="C36" s="55">
        <f>IF(D36="","",VLOOKUP(D36,Paigutus!D:F,3,FALSE))</f>
        <v>9</v>
      </c>
      <c r="D36" s="55" t="str">
        <f>IF(Mängud!E3="","",Mängud!E3)</f>
        <v>Alex Rahuoja</v>
      </c>
      <c r="E36" s="55">
        <f>IF(F36="","",VLOOKUP(F36,Paigutus!$D:$F,3,FALSE))</f>
        <v>18</v>
      </c>
      <c r="F36" s="55" t="str">
        <f>IF(D36="","",IF(D36=Mängud!C3,Mängud!B3,Mängud!C3))</f>
        <v>Bye Bye</v>
      </c>
      <c r="G36" s="58" t="str">
        <f>IF(Mängud!F3="","",Mängud!F3)</f>
        <v>w.o.</v>
      </c>
      <c r="H36" s="55"/>
    </row>
    <row r="37" spans="1:8" ht="14.25">
      <c r="A37" s="55">
        <v>103</v>
      </c>
      <c r="B37" s="55"/>
      <c r="C37" s="55">
        <f>IF(D37="","",VLOOKUP(D37,Paigutus!D:F,3,FALSE))</f>
        <v>12</v>
      </c>
      <c r="D37" s="55" t="str">
        <f>IF(Mängud!E4="","",Mängud!E4)</f>
        <v>Andrus Plamus</v>
      </c>
      <c r="E37" s="55">
        <f>IF(F37="","",VLOOKUP(F37,Paigutus!$D:$F,3,FALSE))</f>
        <v>18</v>
      </c>
      <c r="F37" s="55" t="str">
        <f>IF(D37="","",IF(D37=Mängud!C4,Mängud!B4,Mängud!C4))</f>
        <v>Bye Bye</v>
      </c>
      <c r="G37" s="58" t="str">
        <f>IF(Mängud!F4="","",Mängud!F4)</f>
        <v>w.o.</v>
      </c>
      <c r="H37" s="55"/>
    </row>
    <row r="38" spans="1:8" ht="14.25">
      <c r="A38" s="55">
        <v>104</v>
      </c>
      <c r="B38" s="55"/>
      <c r="C38" s="55">
        <f>IF(D38="","",VLOOKUP(D38,Paigutus!D:F,3,FALSE))</f>
        <v>13</v>
      </c>
      <c r="D38" s="55" t="str">
        <f>IF(Mängud!E5="","",Mängud!E5)</f>
        <v>Raivo Roots</v>
      </c>
      <c r="E38" s="55">
        <f>IF(F38="","",VLOOKUP(F38,Paigutus!$D:$F,3,FALSE))</f>
        <v>18</v>
      </c>
      <c r="F38" s="55" t="str">
        <f>IF(D38="","",IF(D38=Mängud!C5,Mängud!B5,Mängud!C5))</f>
        <v>Bye Bye</v>
      </c>
      <c r="G38" s="58" t="str">
        <f>IF(Mängud!F5="","",Mängud!F5)</f>
        <v>w.o.</v>
      </c>
      <c r="H38" s="55"/>
    </row>
    <row r="39" spans="1:8" ht="14.25">
      <c r="A39" s="55">
        <v>105</v>
      </c>
      <c r="B39" s="55"/>
      <c r="C39" s="55">
        <f>IF(D39="","",VLOOKUP(D39,Paigutus!D:F,3,FALSE))</f>
        <v>14</v>
      </c>
      <c r="D39" s="55" t="str">
        <f>IF(Mängud!E6="","",Mängud!E6)</f>
        <v>Heiki Hansar</v>
      </c>
      <c r="E39" s="55">
        <f>IF(F39="","",VLOOKUP(F39,Paigutus!$D:$F,3,FALSE))</f>
        <v>18</v>
      </c>
      <c r="F39" s="55" t="str">
        <f>IF(D39="","",IF(D39=Mängud!C6,Mängud!B6,Mängud!C6))</f>
        <v>Bye Bye</v>
      </c>
      <c r="G39" s="58" t="str">
        <f>IF(Mängud!F6="","",Mängud!F6)</f>
        <v>w.o.</v>
      </c>
      <c r="H39" s="55"/>
    </row>
    <row r="40" spans="1:8" ht="14.25">
      <c r="A40" s="55">
        <v>106</v>
      </c>
      <c r="B40" s="55"/>
      <c r="C40" s="55">
        <f>IF(D40="","",VLOOKUP(D40,Paigutus!D:F,3,FALSE))</f>
        <v>11</v>
      </c>
      <c r="D40" s="55" t="str">
        <f>IF(Mängud!E7="","",Mängud!E7)</f>
        <v>Tõnu Hansar</v>
      </c>
      <c r="E40" s="55">
        <f>IF(F40="","",VLOOKUP(F40,Paigutus!$D:$F,3,FALSE))</f>
        <v>18</v>
      </c>
      <c r="F40" s="55" t="str">
        <f>IF(D40="","",IF(D40=Mängud!C7,Mängud!B7,Mängud!C7))</f>
        <v>Bye Bye</v>
      </c>
      <c r="G40" s="58" t="str">
        <f>IF(Mängud!F7="","",Mängud!F7)</f>
        <v>w.o.</v>
      </c>
      <c r="H40" s="55"/>
    </row>
    <row r="41" spans="1:8" ht="14.25">
      <c r="A41" s="55">
        <v>107</v>
      </c>
      <c r="B41" s="55"/>
      <c r="C41" s="55">
        <f>IF(D41="","",VLOOKUP(D41,Paigutus!D:F,3,FALSE))</f>
        <v>10</v>
      </c>
      <c r="D41" s="55" t="str">
        <f>IF(Mängud!E8="","",Mängud!E8)</f>
        <v>Hannes Lepik</v>
      </c>
      <c r="E41" s="55">
        <f>IF(F41="","",VLOOKUP(F41,Paigutus!$D:$F,3,FALSE))</f>
        <v>18</v>
      </c>
      <c r="F41" s="55" t="str">
        <f>IF(D41="","",IF(D41=Mängud!C8,Mängud!B8,Mängud!C8))</f>
        <v>Bye Bye</v>
      </c>
      <c r="G41" s="58" t="str">
        <f>IF(Mängud!F8="","",Mängud!F8)</f>
        <v>w.o.</v>
      </c>
      <c r="H41" s="55"/>
    </row>
    <row r="42" spans="1:8" ht="14.25">
      <c r="A42" s="55">
        <v>108</v>
      </c>
      <c r="B42" s="55"/>
      <c r="C42" s="55">
        <f>IF(D42="","",VLOOKUP(D42,Paigutus!D:F,3,FALSE))</f>
        <v>15</v>
      </c>
      <c r="D42" s="55" t="str">
        <f>IF(Mängud!E9="","",Mängud!E9)</f>
        <v>Taivo Koitla</v>
      </c>
      <c r="E42" s="55">
        <f>IF(F42="","",VLOOKUP(F42,Paigutus!$D:$F,3,FALSE))</f>
        <v>18</v>
      </c>
      <c r="F42" s="55" t="str">
        <f>IF(D42="","",IF(D42=Mängud!C9,Mängud!B9,Mängud!C9))</f>
        <v>Bye Bye</v>
      </c>
      <c r="G42" s="58" t="str">
        <f>IF(Mängud!F9="","",Mängud!F9)</f>
        <v>w.o.</v>
      </c>
      <c r="H42" s="55"/>
    </row>
    <row r="43" spans="1:8" ht="14.25">
      <c r="A43" s="55">
        <v>109</v>
      </c>
      <c r="B43" s="55"/>
      <c r="C43" s="55">
        <f>IF(D43="","",VLOOKUP(D43,Paigutus!D:F,3,FALSE))</f>
        <v>1</v>
      </c>
      <c r="D43" s="55" t="str">
        <f>IF(Mängud!E10="","",Mängud!E10)</f>
        <v>Imre Korsen</v>
      </c>
      <c r="E43" s="55">
        <f>IF(F43="","",VLOOKUP(F43,Paigutus!$D:$F,3,FALSE))</f>
        <v>16</v>
      </c>
      <c r="F43" s="55" t="str">
        <f>IF(D43="","",IF(D43=Mängud!C10,Mängud!B10,Mängud!C10))</f>
        <v>Allar Oviir</v>
      </c>
      <c r="G43" s="58" t="str">
        <f>IF(Mängud!F10="","",Mängud!F10)</f>
        <v>3:0</v>
      </c>
      <c r="H43" s="55"/>
    </row>
    <row r="44" spans="1:8" ht="14.25">
      <c r="A44" s="55">
        <v>110</v>
      </c>
      <c r="B44" s="55"/>
      <c r="C44" s="55">
        <f>IF(D44="","",VLOOKUP(D44,Paigutus!D:F,3,FALSE))</f>
        <v>8</v>
      </c>
      <c r="D44" s="55" t="str">
        <f>IF(Mängud!E11="","",Mängud!E11)</f>
        <v>Ants Hendrikson</v>
      </c>
      <c r="E44" s="55">
        <f>IF(F44="","",VLOOKUP(F44,Paigutus!$D:$F,3,FALSE))</f>
        <v>9</v>
      </c>
      <c r="F44" s="55" t="str">
        <f>IF(D44="","",IF(D44=Mängud!C11,Mängud!B11,Mängud!C11))</f>
        <v>Alex Rahuoja</v>
      </c>
      <c r="G44" s="58" t="str">
        <f>IF(Mängud!F11="","",Mängud!F11)</f>
        <v>3:0</v>
      </c>
      <c r="H44" s="55"/>
    </row>
    <row r="45" spans="1:8" ht="14.25">
      <c r="A45" s="55">
        <v>111</v>
      </c>
      <c r="B45" s="55"/>
      <c r="C45" s="55">
        <f>IF(D45="","",VLOOKUP(D45,Paigutus!D:F,3,FALSE))</f>
        <v>12</v>
      </c>
      <c r="D45" s="55" t="str">
        <f>IF(Mängud!E12="","",Mängud!E12)</f>
        <v>Andrus Plamus</v>
      </c>
      <c r="E45" s="55">
        <f>IF(F45="","",VLOOKUP(F45,Paigutus!$D:$F,3,FALSE))</f>
        <v>5</v>
      </c>
      <c r="F45" s="55" t="str">
        <f>IF(D45="","",IF(D45=Mängud!C12,Mängud!B12,Mängud!C12))</f>
        <v>Karmo Kreuz</v>
      </c>
      <c r="G45" s="58" t="str">
        <f>IF(Mängud!F12="","",Mängud!F12)</f>
        <v>3:0</v>
      </c>
      <c r="H45" s="55"/>
    </row>
    <row r="46" spans="1:8" ht="14.25">
      <c r="A46" s="55">
        <v>112</v>
      </c>
      <c r="B46" s="55"/>
      <c r="C46" s="55">
        <f>IF(D46="","",VLOOKUP(D46,Paigutus!D:F,3,FALSE))</f>
        <v>4</v>
      </c>
      <c r="D46" s="55" t="str">
        <f>IF(Mängud!E13="","",Mängud!E13)</f>
        <v>Alvar Oviir</v>
      </c>
      <c r="E46" s="55">
        <f>IF(F46="","",VLOOKUP(F46,Paigutus!$D:$F,3,FALSE))</f>
        <v>13</v>
      </c>
      <c r="F46" s="55" t="str">
        <f>IF(D46="","",IF(D46=Mängud!C13,Mängud!B13,Mängud!C13))</f>
        <v>Raivo Roots</v>
      </c>
      <c r="G46" s="58" t="str">
        <f>IF(Mängud!F13="","",Mängud!F13)</f>
        <v>3:0</v>
      </c>
      <c r="H46" s="55"/>
    </row>
    <row r="47" spans="1:8" ht="14.25">
      <c r="A47" s="55">
        <v>113</v>
      </c>
      <c r="B47" s="55"/>
      <c r="C47" s="55">
        <f>IF(D47="","",VLOOKUP(D47,Paigutus!D:F,3,FALSE))</f>
        <v>3</v>
      </c>
      <c r="D47" s="55" t="str">
        <f>IF(Mängud!E14="","",Mängud!E14)</f>
        <v>Almar Rahuoja</v>
      </c>
      <c r="E47" s="55">
        <f>IF(F47="","",VLOOKUP(F47,Paigutus!$D:$F,3,FALSE))</f>
        <v>14</v>
      </c>
      <c r="F47" s="55" t="str">
        <f>IF(D47="","",IF(D47=Mängud!C14,Mängud!B14,Mängud!C14))</f>
        <v>Heiki Hansar</v>
      </c>
      <c r="G47" s="58" t="str">
        <f>IF(Mängud!F14="","",Mängud!F14)</f>
        <v>3:0</v>
      </c>
      <c r="H47" s="55"/>
    </row>
    <row r="48" spans="1:8" ht="14.25">
      <c r="A48" s="55">
        <v>114</v>
      </c>
      <c r="B48" s="55"/>
      <c r="C48" s="55">
        <f>IF(D48="","",VLOOKUP(D48,Paigutus!D:F,3,FALSE))</f>
        <v>6</v>
      </c>
      <c r="D48" s="55" t="str">
        <f>IF(Mängud!E15="","",Mängud!E15)</f>
        <v>Ain Raid</v>
      </c>
      <c r="E48" s="55">
        <f>IF(F48="","",VLOOKUP(F48,Paigutus!$D:$F,3,FALSE))</f>
        <v>11</v>
      </c>
      <c r="F48" s="55" t="str">
        <f>IF(D48="","",IF(D48=Mängud!C15,Mängud!B15,Mängud!C15))</f>
        <v>Tõnu Hansar</v>
      </c>
      <c r="G48" s="58" t="str">
        <f>IF(Mängud!F15="","",Mängud!F15)</f>
        <v>3:0</v>
      </c>
      <c r="H48" s="55"/>
    </row>
    <row r="49" spans="1:8" ht="14.25">
      <c r="A49" s="55">
        <v>115</v>
      </c>
      <c r="B49" s="55"/>
      <c r="C49" s="55">
        <f>IF(D49="","",VLOOKUP(D49,Paigutus!D:F,3,FALSE))</f>
        <v>10</v>
      </c>
      <c r="D49" s="55" t="str">
        <f>IF(Mängud!E16="","",Mängud!E16)</f>
        <v>Hannes Lepik</v>
      </c>
      <c r="E49" s="55">
        <f>IF(F49="","",VLOOKUP(F49,Paigutus!$D:$F,3,FALSE))</f>
        <v>7</v>
      </c>
      <c r="F49" s="55" t="str">
        <f>IF(D49="","",IF(D49=Mängud!C16,Mängud!B16,Mängud!C16))</f>
        <v>Raigo Rommot</v>
      </c>
      <c r="G49" s="58" t="str">
        <f>IF(Mängud!F16="","",Mängud!F16)</f>
        <v>3:2</v>
      </c>
      <c r="H49" s="55"/>
    </row>
    <row r="50" spans="1:8" ht="14.25">
      <c r="A50" s="55">
        <v>116</v>
      </c>
      <c r="B50" s="55"/>
      <c r="C50" s="55">
        <f>IF(D50="","",VLOOKUP(D50,Paigutus!D:F,3,FALSE))</f>
        <v>2</v>
      </c>
      <c r="D50" s="55" t="str">
        <f>IF(Mängud!E17="","",Mängud!E17)</f>
        <v>Kalju Kalda</v>
      </c>
      <c r="E50" s="55">
        <f>IF(F50="","",VLOOKUP(F50,Paigutus!$D:$F,3,FALSE))</f>
        <v>15</v>
      </c>
      <c r="F50" s="55" t="str">
        <f>IF(D50="","",IF(D50=Mängud!C17,Mängud!B17,Mängud!C17))</f>
        <v>Taivo Koitla</v>
      </c>
      <c r="G50" s="58" t="str">
        <f>IF(Mängud!F17="","",Mängud!F17)</f>
        <v>3:0</v>
      </c>
      <c r="H50" s="55"/>
    </row>
    <row r="51" spans="1:8" ht="14.25">
      <c r="A51" s="55">
        <v>117</v>
      </c>
      <c r="B51" s="55"/>
      <c r="C51" s="55">
        <f>IF(D51="","",VLOOKUP(D51,Paigutus!D:F,3,FALSE))</f>
        <v>13</v>
      </c>
      <c r="D51" s="55" t="str">
        <f>IF(Mängud!E18="","",Mängud!E18)</f>
        <v>Raivo Roots</v>
      </c>
      <c r="E51" s="55">
        <f>IF(F51="","",VLOOKUP(F51,Paigutus!$D:$F,3,FALSE))</f>
        <v>18</v>
      </c>
      <c r="F51" s="55" t="str">
        <f>IF(D51="","",IF(D51=Mängud!C18,Mängud!B18,Mängud!C18))</f>
        <v>Bye Bye</v>
      </c>
      <c r="G51" s="58" t="str">
        <f>IF(Mängud!F18="","",Mängud!F18)</f>
        <v>w.o.</v>
      </c>
      <c r="H51" s="55"/>
    </row>
    <row r="52" spans="1:8" ht="14.25">
      <c r="A52" s="55">
        <v>118</v>
      </c>
      <c r="B52" s="55"/>
      <c r="C52" s="55">
        <f>IF(D52="","",VLOOKUP(D52,Paigutus!D:F,3,FALSE))</f>
        <v>5</v>
      </c>
      <c r="D52" s="55" t="str">
        <f>IF(Mängud!E19="","",Mängud!E19)</f>
        <v>Karmo Kreuz</v>
      </c>
      <c r="E52" s="55">
        <f>IF(F52="","",VLOOKUP(F52,Paigutus!$D:$F,3,FALSE))</f>
        <v>18</v>
      </c>
      <c r="F52" s="55" t="str">
        <f>IF(D52="","",IF(D52=Mängud!C19,Mängud!B19,Mängud!C19))</f>
        <v>Bye Bye</v>
      </c>
      <c r="G52" s="58" t="str">
        <f>IF(Mängud!F19="","",Mängud!F19)</f>
        <v>w.o.</v>
      </c>
      <c r="H52" s="55"/>
    </row>
    <row r="53" spans="1:8" ht="14.25">
      <c r="A53" s="55">
        <v>119</v>
      </c>
      <c r="B53" s="55"/>
      <c r="C53" s="55">
        <f>IF(D53="","",VLOOKUP(D53,Paigutus!D:F,3,FALSE))</f>
        <v>9</v>
      </c>
      <c r="D53" s="55" t="str">
        <f>IF(Mängud!E20="","",Mängud!E20)</f>
        <v>Alex Rahuoja</v>
      </c>
      <c r="E53" s="55">
        <f>IF(F53="","",VLOOKUP(F53,Paigutus!$D:$F,3,FALSE))</f>
        <v>18</v>
      </c>
      <c r="F53" s="55" t="str">
        <f>IF(D53="","",IF(D53=Mängud!C20,Mängud!B20,Mängud!C20))</f>
        <v>Bye Bye</v>
      </c>
      <c r="G53" s="58" t="str">
        <f>IF(Mängud!F20="","",Mängud!F20)</f>
        <v>w.o.</v>
      </c>
      <c r="H53" s="55"/>
    </row>
    <row r="54" spans="1:8" ht="14.25">
      <c r="A54" s="55">
        <v>120</v>
      </c>
      <c r="B54" s="55"/>
      <c r="C54" s="55">
        <f>IF(D54="","",VLOOKUP(D54,Paigutus!D:F,3,FALSE))</f>
        <v>16</v>
      </c>
      <c r="D54" s="55" t="str">
        <f>IF(Mängud!E21="","",Mängud!E21)</f>
        <v>Allar Oviir</v>
      </c>
      <c r="E54" s="55">
        <f>IF(F54="","",VLOOKUP(F54,Paigutus!$D:$F,3,FALSE))</f>
        <v>18</v>
      </c>
      <c r="F54" s="55" t="str">
        <f>IF(D54="","",IF(D54=Mängud!C21,Mängud!B21,Mängud!C21))</f>
        <v>Bye Bye</v>
      </c>
      <c r="G54" s="58" t="str">
        <f>IF(Mängud!F21="","",Mängud!F21)</f>
        <v>w.o.</v>
      </c>
      <c r="H54" s="55"/>
    </row>
    <row r="55" spans="1:8" ht="14.25">
      <c r="A55" s="55">
        <v>121</v>
      </c>
      <c r="B55" s="55"/>
      <c r="C55" s="55">
        <f>IF(D55="","",VLOOKUP(D55,Paigutus!D:F,3,FALSE))</f>
        <v>17</v>
      </c>
      <c r="D55" s="55" t="str">
        <f>IF(Mängud!E22="","",Mängud!E22)</f>
        <v>Toivo Sepp</v>
      </c>
      <c r="E55" s="55">
        <f>IF(F55="","",VLOOKUP(F55,Paigutus!$D:$F,3,FALSE))</f>
        <v>15</v>
      </c>
      <c r="F55" s="55" t="str">
        <f>IF(D55="","",IF(D55=Mängud!C22,Mängud!B22,Mängud!C22))</f>
        <v>Taivo Koitla</v>
      </c>
      <c r="G55" s="58" t="str">
        <f>IF(Mängud!F22="","",Mängud!F22)</f>
        <v>3:0</v>
      </c>
      <c r="H55" s="55"/>
    </row>
    <row r="56" spans="1:8" ht="14.25">
      <c r="A56" s="55">
        <v>122</v>
      </c>
      <c r="B56" s="55"/>
      <c r="C56" s="55">
        <f>IF(D56="","",VLOOKUP(D56,Paigutus!D:F,3,FALSE))</f>
        <v>7</v>
      </c>
      <c r="D56" s="55" t="str">
        <f>IF(Mängud!E23="","",Mängud!E23)</f>
        <v>Raigo Rommot</v>
      </c>
      <c r="E56" s="55">
        <f>IF(F56="","",VLOOKUP(F56,Paigutus!$D:$F,3,FALSE))</f>
        <v>18</v>
      </c>
      <c r="F56" s="55" t="str">
        <f>IF(D56="","",IF(D56=Mängud!C23,Mängud!B23,Mängud!C23))</f>
        <v>Bye Bye</v>
      </c>
      <c r="G56" s="58" t="str">
        <f>IF(Mängud!F23="","",Mängud!F23)</f>
        <v>w.o.</v>
      </c>
      <c r="H56" s="55"/>
    </row>
    <row r="57" spans="1:8" ht="14.25">
      <c r="A57" s="55">
        <v>123</v>
      </c>
      <c r="B57" s="55"/>
      <c r="C57" s="55">
        <f>IF(D57="","",VLOOKUP(D57,Paigutus!D:F,3,FALSE))</f>
        <v>11</v>
      </c>
      <c r="D57" s="55" t="str">
        <f>IF(Mängud!E24="","",Mängud!E24)</f>
        <v>Tõnu Hansar</v>
      </c>
      <c r="E57" s="55">
        <f>IF(F57="","",VLOOKUP(F57,Paigutus!$D:$F,3,FALSE))</f>
        <v>18</v>
      </c>
      <c r="F57" s="55" t="str">
        <f>IF(D57="","",IF(D57=Mängud!C24,Mängud!B24,Mängud!C24))</f>
        <v>Bye Bye</v>
      </c>
      <c r="G57" s="58" t="str">
        <f>IF(Mängud!F24="","",Mängud!F24)</f>
        <v>w.o.</v>
      </c>
      <c r="H57" s="55"/>
    </row>
    <row r="58" spans="1:8" ht="14.25">
      <c r="A58" s="55">
        <v>124</v>
      </c>
      <c r="B58" s="55"/>
      <c r="C58" s="55">
        <f>IF(D58="","",VLOOKUP(D58,Paigutus!D:F,3,FALSE))</f>
        <v>14</v>
      </c>
      <c r="D58" s="55" t="str">
        <f>IF(Mängud!E25="","",Mängud!E25)</f>
        <v>Heiki Hansar</v>
      </c>
      <c r="E58" s="55">
        <f>IF(F58="","",VLOOKUP(F58,Paigutus!$D:$F,3,FALSE))</f>
        <v>18</v>
      </c>
      <c r="F58" s="55" t="str">
        <f>IF(D58="","",IF(D58=Mängud!C25,Mängud!B25,Mängud!C25))</f>
        <v>Bye Bye</v>
      </c>
      <c r="G58" s="58" t="str">
        <f>IF(Mängud!F25="","",Mängud!F25)</f>
        <v>w.o.</v>
      </c>
      <c r="H58" s="55"/>
    </row>
    <row r="59" spans="1:8" ht="14.25">
      <c r="A59" s="55">
        <v>125</v>
      </c>
      <c r="B59" s="55"/>
      <c r="C59" s="55">
        <f>IF(D59="","",VLOOKUP(D59,Paigutus!D:F,3,FALSE))</f>
        <v>1</v>
      </c>
      <c r="D59" s="55" t="str">
        <f>IF(Mängud!E26="","",Mängud!E26)</f>
        <v>Imre Korsen</v>
      </c>
      <c r="E59" s="55">
        <f>IF(F59="","",VLOOKUP(F59,Paigutus!$D:$F,3,FALSE))</f>
        <v>8</v>
      </c>
      <c r="F59" s="55" t="str">
        <f>IF(D59="","",IF(D59=Mängud!C26,Mängud!B26,Mängud!C26))</f>
        <v>Ants Hendrikson</v>
      </c>
      <c r="G59" s="58" t="str">
        <f>IF(Mängud!F26="","",Mängud!F26)</f>
        <v>3:0</v>
      </c>
      <c r="H59" s="55"/>
    </row>
    <row r="60" spans="1:8" ht="14.25">
      <c r="A60" s="55">
        <v>126</v>
      </c>
      <c r="B60" s="55"/>
      <c r="C60" s="55">
        <f>IF(D60="","",VLOOKUP(D60,Paigutus!D:F,3,FALSE))</f>
        <v>4</v>
      </c>
      <c r="D60" s="55" t="str">
        <f>IF(Mängud!E27="","",Mängud!E27)</f>
        <v>Alvar Oviir</v>
      </c>
      <c r="E60" s="55">
        <f>IF(F60="","",VLOOKUP(F60,Paigutus!$D:$F,3,FALSE))</f>
        <v>12</v>
      </c>
      <c r="F60" s="55" t="str">
        <f>IF(D60="","",IF(D60=Mängud!C27,Mängud!B27,Mängud!C27))</f>
        <v>Andrus Plamus</v>
      </c>
      <c r="G60" s="58" t="str">
        <f>IF(Mängud!F27="","",Mängud!F27)</f>
        <v>3:1</v>
      </c>
      <c r="H60" s="55"/>
    </row>
    <row r="61" spans="1:8" ht="14.25">
      <c r="A61" s="55">
        <v>127</v>
      </c>
      <c r="B61" s="55"/>
      <c r="C61" s="55">
        <f>IF(D61="","",VLOOKUP(D61,Paigutus!D:F,3,FALSE))</f>
        <v>3</v>
      </c>
      <c r="D61" s="55" t="str">
        <f>IF(Mängud!E28="","",Mängud!E28)</f>
        <v>Almar Rahuoja</v>
      </c>
      <c r="E61" s="55">
        <f>IF(F61="","",VLOOKUP(F61,Paigutus!$D:$F,3,FALSE))</f>
        <v>6</v>
      </c>
      <c r="F61" s="55" t="str">
        <f>IF(D61="","",IF(D61=Mängud!C28,Mängud!B28,Mängud!C28))</f>
        <v>Ain Raid</v>
      </c>
      <c r="G61" s="58" t="str">
        <f>IF(Mängud!F28="","",Mängud!F28)</f>
        <v>3:2</v>
      </c>
      <c r="H61" s="55"/>
    </row>
    <row r="62" spans="1:8" ht="14.25">
      <c r="A62" s="55">
        <v>128</v>
      </c>
      <c r="B62" s="55"/>
      <c r="C62" s="55">
        <f>IF(D62="","",VLOOKUP(D62,Paigutus!D:F,3,FALSE))</f>
        <v>2</v>
      </c>
      <c r="D62" s="55" t="str">
        <f>IF(Mängud!E29="","",Mängud!E29)</f>
        <v>Kalju Kalda</v>
      </c>
      <c r="E62" s="55">
        <f>IF(F62="","",VLOOKUP(F62,Paigutus!$D:$F,3,FALSE))</f>
        <v>10</v>
      </c>
      <c r="F62" s="55" t="str">
        <f>IF(D62="","",IF(D62=Mängud!C29,Mängud!B29,Mängud!C29))</f>
        <v>Hannes Lepik</v>
      </c>
      <c r="G62" s="58" t="str">
        <f>IF(Mängud!F29="","",Mängud!F29)</f>
        <v>3:0</v>
      </c>
      <c r="H62" s="55"/>
    </row>
    <row r="63" spans="1:8" ht="14.25">
      <c r="A63" s="55">
        <v>129</v>
      </c>
      <c r="B63" s="55"/>
      <c r="C63" s="55">
        <f>IF(D63="","",VLOOKUP(D63,Paigutus!D:F,3,FALSE))</f>
        <v>5</v>
      </c>
      <c r="D63" s="55" t="str">
        <f>IF(Mängud!E30="","",Mängud!E30)</f>
        <v>Karmo Kreuz</v>
      </c>
      <c r="E63" s="55">
        <f>IF(F63="","",VLOOKUP(F63,Paigutus!$D:$F,3,FALSE))</f>
        <v>13</v>
      </c>
      <c r="F63" s="55" t="str">
        <f>IF(D63="","",IF(D63=Mängud!C30,Mängud!B30,Mängud!C30))</f>
        <v>Raivo Roots</v>
      </c>
      <c r="G63" s="58" t="str">
        <f>IF(Mängud!F30="","",Mängud!F30)</f>
        <v>3:1</v>
      </c>
      <c r="H63" s="55"/>
    </row>
    <row r="64" spans="1:8" ht="14.25">
      <c r="A64" s="55">
        <v>130</v>
      </c>
      <c r="B64" s="55"/>
      <c r="C64" s="55">
        <f>IF(D64="","",VLOOKUP(D64,Paigutus!D:F,3,FALSE))</f>
        <v>16</v>
      </c>
      <c r="D64" s="55" t="str">
        <f>IF(Mängud!E31="","",Mängud!E31)</f>
        <v>Allar Oviir</v>
      </c>
      <c r="E64" s="55">
        <f>IF(F64="","",VLOOKUP(F64,Paigutus!$D:$F,3,FALSE))</f>
        <v>9</v>
      </c>
      <c r="F64" s="55" t="str">
        <f>IF(D64="","",IF(D64=Mängud!C31,Mängud!B31,Mängud!C31))</f>
        <v>Alex Rahuoja</v>
      </c>
      <c r="G64" s="58" t="str">
        <f>IF(Mängud!F31="","",Mängud!F31)</f>
        <v>3:0</v>
      </c>
      <c r="H64" s="55"/>
    </row>
    <row r="65" spans="1:8" ht="14.25">
      <c r="A65" s="55">
        <v>131</v>
      </c>
      <c r="B65" s="55"/>
      <c r="C65" s="55">
        <f>IF(D65="","",VLOOKUP(D65,Paigutus!D:F,3,FALSE))</f>
        <v>7</v>
      </c>
      <c r="D65" s="55" t="str">
        <f>IF(Mängud!E32="","",Mängud!E32)</f>
        <v>Raigo Rommot</v>
      </c>
      <c r="E65" s="55">
        <f>IF(F65="","",VLOOKUP(F65,Paigutus!$D:$F,3,FALSE))</f>
        <v>17</v>
      </c>
      <c r="F65" s="55" t="str">
        <f>IF(D65="","",IF(D65=Mängud!C32,Mängud!B32,Mängud!C32))</f>
        <v>Toivo Sepp</v>
      </c>
      <c r="G65" s="58" t="str">
        <f>IF(Mängud!F32="","",Mängud!F32)</f>
        <v>3:1</v>
      </c>
      <c r="H65" s="55"/>
    </row>
    <row r="66" spans="1:8" ht="14.25">
      <c r="A66" s="55">
        <v>132</v>
      </c>
      <c r="B66" s="55"/>
      <c r="C66" s="55">
        <f>IF(D66="","",VLOOKUP(D66,Paigutus!D:F,3,FALSE))</f>
        <v>11</v>
      </c>
      <c r="D66" s="55" t="str">
        <f>IF(Mängud!E33="","",Mängud!E33)</f>
        <v>Tõnu Hansar</v>
      </c>
      <c r="E66" s="55">
        <f>IF(F66="","",VLOOKUP(F66,Paigutus!$D:$F,3,FALSE))</f>
        <v>14</v>
      </c>
      <c r="F66" s="55" t="str">
        <f>IF(D66="","",IF(D66=Mängud!C33,Mängud!B33,Mängud!C33))</f>
        <v>Heiki Hansar</v>
      </c>
      <c r="G66" s="58" t="str">
        <f>IF(Mängud!F33="","",Mängud!F33)</f>
        <v>3:0</v>
      </c>
      <c r="H66" s="55"/>
    </row>
    <row r="67" spans="1:8" ht="14.25">
      <c r="A67" s="55">
        <v>133</v>
      </c>
      <c r="B67" s="55"/>
      <c r="C67" s="55">
        <f>IF(D67="","",VLOOKUP(D67,Paigutus!D:F,3,FALSE))</f>
        <v>18</v>
      </c>
      <c r="D67" s="55" t="str">
        <f>IF(Mängud!E34="","",Mängud!E34)</f>
        <v>Bye Bye</v>
      </c>
      <c r="E67" s="55">
        <f>IF(F67="","",VLOOKUP(F67,Paigutus!$D:$F,3,FALSE))</f>
        <v>18</v>
      </c>
      <c r="F67" s="55" t="str">
        <f>IF(D67="","",IF(D67=Mängud!C34,Mängud!B34,Mängud!C34))</f>
        <v>Bye Bye</v>
      </c>
      <c r="G67" s="58" t="str">
        <f>IF(Mängud!F34="","",Mängud!F34)</f>
        <v>w.o.</v>
      </c>
      <c r="H67" s="55"/>
    </row>
    <row r="68" spans="1:8" ht="14.25">
      <c r="A68" s="55">
        <v>134</v>
      </c>
      <c r="B68" s="55"/>
      <c r="C68" s="55">
        <f>IF(D68="","",VLOOKUP(D68,Paigutus!D:F,3,FALSE))</f>
        <v>18</v>
      </c>
      <c r="D68" s="55" t="str">
        <f>IF(Mängud!E35="","",Mängud!E35)</f>
        <v>Bye Bye</v>
      </c>
      <c r="E68" s="55">
        <f>IF(F68="","",VLOOKUP(F68,Paigutus!$D:$F,3,FALSE))</f>
        <v>18</v>
      </c>
      <c r="F68" s="55" t="str">
        <f>IF(D68="","",IF(D68=Mängud!C35,Mängud!B35,Mängud!C35))</f>
        <v>Bye Bye</v>
      </c>
      <c r="G68" s="58" t="str">
        <f>IF(Mängud!F35="","",Mängud!F35)</f>
        <v>w.o.</v>
      </c>
      <c r="H68" s="55"/>
    </row>
    <row r="69" spans="1:8" ht="14.25">
      <c r="A69" s="55">
        <v>135</v>
      </c>
      <c r="B69" s="55"/>
      <c r="C69" s="55">
        <f>IF(D69="","",VLOOKUP(D69,Paigutus!D:F,3,FALSE))</f>
        <v>15</v>
      </c>
      <c r="D69" s="55" t="str">
        <f>IF(Mängud!E36="","",Mängud!E36)</f>
        <v>Taivo Koitla</v>
      </c>
      <c r="E69" s="55">
        <f>IF(F69="","",VLOOKUP(F69,Paigutus!$D:$F,3,FALSE))</f>
        <v>18</v>
      </c>
      <c r="F69" s="55" t="str">
        <f>IF(D69="","",IF(D69=Mängud!C36,Mängud!B36,Mängud!C36))</f>
        <v>Bye Bye</v>
      </c>
      <c r="G69" s="58" t="str">
        <f>IF(Mängud!F36="","",Mängud!F36)</f>
        <v>w.o.</v>
      </c>
      <c r="H69" s="55"/>
    </row>
    <row r="70" spans="1:8" ht="14.25">
      <c r="A70" s="55">
        <v>136</v>
      </c>
      <c r="B70" s="55"/>
      <c r="C70" s="55">
        <f>IF(D70="","",VLOOKUP(D70,Paigutus!D:F,3,FALSE))</f>
        <v>18</v>
      </c>
      <c r="D70" s="55" t="str">
        <f>IF(Mängud!E37="","",Mängud!E37)</f>
        <v>Bye Bye</v>
      </c>
      <c r="E70" s="55">
        <f>IF(F70="","",VLOOKUP(F70,Paigutus!$D:$F,3,FALSE))</f>
        <v>18</v>
      </c>
      <c r="F70" s="55" t="str">
        <f>IF(D70="","",IF(D70=Mängud!C37,Mängud!B37,Mängud!C37))</f>
        <v>Bye Bye</v>
      </c>
      <c r="G70" s="58" t="str">
        <f>IF(Mängud!F37="","",Mängud!F37)</f>
        <v>w.o.</v>
      </c>
      <c r="H70" s="55"/>
    </row>
    <row r="71" spans="1:8" ht="14.25">
      <c r="A71" s="55">
        <v>137</v>
      </c>
      <c r="B71" s="55"/>
      <c r="C71" s="55">
        <f>IF(D71="","",VLOOKUP(D71,Paigutus!D:F,3,FALSE))</f>
        <v>5</v>
      </c>
      <c r="D71" s="55" t="str">
        <f>IF(Mängud!E38="","",Mängud!E38)</f>
        <v>Karmo Kreuz</v>
      </c>
      <c r="E71" s="55">
        <f>IF(F71="","",VLOOKUP(F71,Paigutus!$D:$F,3,FALSE))</f>
        <v>10</v>
      </c>
      <c r="F71" s="55" t="str">
        <f>IF(D71="","",IF(D71=Mängud!C38,Mängud!B38,Mängud!C38))</f>
        <v>Hannes Lepik</v>
      </c>
      <c r="G71" s="58" t="str">
        <f>IF(Mängud!F38="","",Mängud!F38)</f>
        <v>3:0</v>
      </c>
      <c r="H71" s="55"/>
    </row>
    <row r="72" spans="1:8" ht="14.25">
      <c r="A72" s="55">
        <v>138</v>
      </c>
      <c r="B72" s="55"/>
      <c r="C72" s="55">
        <f>IF(D72="","",VLOOKUP(D72,Paigutus!D:F,3,FALSE))</f>
        <v>16</v>
      </c>
      <c r="D72" s="55" t="str">
        <f>IF(Mängud!E39="","",Mängud!E39)</f>
        <v>Allar Oviir</v>
      </c>
      <c r="E72" s="55">
        <f>IF(F72="","",VLOOKUP(F72,Paigutus!$D:$F,3,FALSE))</f>
        <v>6</v>
      </c>
      <c r="F72" s="55" t="str">
        <f>IF(D72="","",IF(D72=Mängud!C39,Mängud!B39,Mängud!C39))</f>
        <v>Ain Raid</v>
      </c>
      <c r="G72" s="58" t="str">
        <f>IF(Mängud!F39="","",Mängud!F39)</f>
        <v>3:2</v>
      </c>
      <c r="H72" s="55"/>
    </row>
    <row r="73" spans="1:8" ht="14.25">
      <c r="A73" s="55">
        <v>139</v>
      </c>
      <c r="B73" s="55"/>
      <c r="C73" s="55">
        <f>IF(D73="","",VLOOKUP(D73,Paigutus!D:F,3,FALSE))</f>
        <v>7</v>
      </c>
      <c r="D73" s="55" t="str">
        <f>IF(Mängud!E40="","",Mängud!E40)</f>
        <v>Raigo Rommot</v>
      </c>
      <c r="E73" s="55">
        <f>IF(F73="","",VLOOKUP(F73,Paigutus!$D:$F,3,FALSE))</f>
        <v>12</v>
      </c>
      <c r="F73" s="55" t="str">
        <f>IF(D73="","",IF(D73=Mängud!C40,Mängud!B40,Mängud!C40))</f>
        <v>Andrus Plamus</v>
      </c>
      <c r="G73" s="58" t="str">
        <f>IF(Mängud!F40="","",Mängud!F40)</f>
        <v>3:0</v>
      </c>
      <c r="H73" s="55"/>
    </row>
    <row r="74" spans="1:8" ht="14.25">
      <c r="A74" s="55">
        <v>140</v>
      </c>
      <c r="B74" s="55"/>
      <c r="C74" s="55">
        <f>IF(D74="","",VLOOKUP(D74,Paigutus!D:F,3,FALSE))</f>
        <v>8</v>
      </c>
      <c r="D74" s="55" t="str">
        <f>IF(Mängud!E41="","",Mängud!E41)</f>
        <v>Ants Hendrikson</v>
      </c>
      <c r="E74" s="55">
        <f>IF(F74="","",VLOOKUP(F74,Paigutus!$D:$F,3,FALSE))</f>
        <v>11</v>
      </c>
      <c r="F74" s="55" t="str">
        <f>IF(D74="","",IF(D74=Mängud!C41,Mängud!B41,Mängud!C41))</f>
        <v>Tõnu Hansar</v>
      </c>
      <c r="G74" s="58" t="str">
        <f>IF(Mängud!F41="","",Mängud!F41)</f>
        <v>3:0</v>
      </c>
      <c r="H74" s="55"/>
    </row>
    <row r="75" spans="1:8" ht="14.25">
      <c r="A75" s="55">
        <v>141</v>
      </c>
      <c r="B75" s="55"/>
      <c r="C75" s="55">
        <f>IF(D75="","",VLOOKUP(D75,Paigutus!D:F,3,FALSE))</f>
        <v>4</v>
      </c>
      <c r="D75" s="55" t="str">
        <f>IF(Mängud!E42="","",Mängud!E42)</f>
        <v>Alvar Oviir</v>
      </c>
      <c r="E75" s="55">
        <f>IF(F75="","",VLOOKUP(F75,Paigutus!$D:$F,3,FALSE))</f>
        <v>1</v>
      </c>
      <c r="F75" s="55" t="str">
        <f>IF(D75="","",IF(D75=Mängud!C42,Mängud!B42,Mängud!C42))</f>
        <v>Imre Korsen</v>
      </c>
      <c r="G75" s="58" t="str">
        <f>IF(Mängud!F42="","",Mängud!F42)</f>
        <v>3:0</v>
      </c>
      <c r="H75" s="55"/>
    </row>
    <row r="76" spans="1:8" ht="14.25">
      <c r="A76" s="55">
        <v>142</v>
      </c>
      <c r="B76" s="55"/>
      <c r="C76" s="55">
        <f>IF(D76="","",VLOOKUP(D76,Paigutus!D:F,3,FALSE))</f>
        <v>2</v>
      </c>
      <c r="D76" s="55" t="str">
        <f>IF(Mängud!E43="","",Mängud!E43)</f>
        <v>Kalju Kalda</v>
      </c>
      <c r="E76" s="55">
        <f>IF(F76="","",VLOOKUP(F76,Paigutus!$D:$F,3,FALSE))</f>
        <v>3</v>
      </c>
      <c r="F76" s="55" t="str">
        <f>IF(D76="","",IF(D76=Mängud!C43,Mängud!B43,Mängud!C43))</f>
        <v>Almar Rahuoja</v>
      </c>
      <c r="G76" s="58" t="str">
        <f>IF(Mängud!F43="","",Mängud!F43)</f>
        <v>3:2</v>
      </c>
      <c r="H76" s="55"/>
    </row>
    <row r="77" spans="1:8" ht="14.25">
      <c r="A77" s="55">
        <v>143</v>
      </c>
      <c r="B77" s="55"/>
      <c r="C77" s="55">
        <f>IF(D77="","",VLOOKUP(D77,Paigutus!D:F,3,FALSE))</f>
        <v>5</v>
      </c>
      <c r="D77" s="55" t="str">
        <f>IF(Mängud!E44="","",Mängud!E44)</f>
        <v>Karmo Kreuz</v>
      </c>
      <c r="E77" s="55">
        <f>IF(F77="","",VLOOKUP(F77,Paigutus!$D:$F,3,FALSE))</f>
        <v>16</v>
      </c>
      <c r="F77" s="55" t="str">
        <f>IF(D77="","",IF(D77=Mängud!C44,Mängud!B44,Mängud!C44))</f>
        <v>Allar Oviir</v>
      </c>
      <c r="G77" s="58" t="str">
        <f>IF(Mängud!F44="","",Mängud!F44)</f>
        <v>3:2</v>
      </c>
      <c r="H77" s="55"/>
    </row>
    <row r="78" spans="1:8" ht="14.25">
      <c r="A78" s="55">
        <v>144</v>
      </c>
      <c r="B78" s="55"/>
      <c r="C78" s="55">
        <f>IF(D78="","",VLOOKUP(D78,Paigutus!D:F,3,FALSE))</f>
        <v>8</v>
      </c>
      <c r="D78" s="55" t="str">
        <f>IF(Mängud!E45="","",Mängud!E45)</f>
        <v>Ants Hendrikson</v>
      </c>
      <c r="E78" s="55">
        <f>IF(F78="","",VLOOKUP(F78,Paigutus!$D:$F,3,FALSE))</f>
        <v>7</v>
      </c>
      <c r="F78" s="55" t="str">
        <f>IF(D78="","",IF(D78=Mängud!C45,Mängud!B45,Mängud!C45))</f>
        <v>Raigo Rommot</v>
      </c>
      <c r="G78" s="58" t="str">
        <f>IF(Mängud!F45="","",Mängud!F45)</f>
        <v>3:1</v>
      </c>
      <c r="H78" s="55"/>
    </row>
    <row r="79" spans="1:8" ht="14.25">
      <c r="A79" s="55">
        <v>145</v>
      </c>
      <c r="B79" s="55"/>
      <c r="C79" s="55">
        <f>IF(D79="","",VLOOKUP(D79,Paigutus!D:F,3,FALSE))</f>
        <v>9</v>
      </c>
      <c r="D79" s="55" t="str">
        <f>IF(Mängud!E46="","",Mängud!E46)</f>
        <v>Alex Rahuoja</v>
      </c>
      <c r="E79" s="55">
        <f>IF(F79="","",VLOOKUP(F79,Paigutus!$D:$F,3,FALSE))</f>
        <v>13</v>
      </c>
      <c r="F79" s="55" t="str">
        <f>IF(D79="","",IF(D79=Mängud!C46,Mängud!B46,Mängud!C46))</f>
        <v>Raivo Roots</v>
      </c>
      <c r="G79" s="58" t="str">
        <f>IF(Mängud!F46="","",Mängud!F46)</f>
        <v>3:1</v>
      </c>
      <c r="H79" s="55"/>
    </row>
    <row r="80" spans="1:8" ht="14.25">
      <c r="A80" s="55">
        <v>146</v>
      </c>
      <c r="B80" s="55"/>
      <c r="C80" s="55">
        <f>IF(D80="","",VLOOKUP(D80,Paigutus!D:F,3,FALSE))</f>
        <v>17</v>
      </c>
      <c r="D80" s="55" t="str">
        <f>IF(Mängud!E47="","",Mängud!E47)</f>
        <v>Toivo Sepp</v>
      </c>
      <c r="E80" s="55">
        <f>IF(F80="","",VLOOKUP(F80,Paigutus!$D:$F,3,FALSE))</f>
        <v>14</v>
      </c>
      <c r="F80" s="55" t="str">
        <f>IF(D80="","",IF(D80=Mängud!C47,Mängud!B47,Mängud!C47))</f>
        <v>Heiki Hansar</v>
      </c>
      <c r="G80" s="58" t="str">
        <f>IF(Mängud!F47="","",Mängud!F47)</f>
        <v>3:2</v>
      </c>
      <c r="H80" s="55"/>
    </row>
    <row r="81" spans="1:8" ht="14.25">
      <c r="A81" s="55">
        <v>147</v>
      </c>
      <c r="B81" s="55"/>
      <c r="C81" s="55">
        <f>IF(D81="","",VLOOKUP(D81,Paigutus!D:F,3,FALSE))</f>
        <v>18</v>
      </c>
      <c r="D81" s="55" t="str">
        <f>IF(Mängud!E48="","",Mängud!E48)</f>
        <v>Bye Bye</v>
      </c>
      <c r="E81" s="55">
        <f>IF(F81="","",VLOOKUP(F81,Paigutus!$D:$F,3,FALSE))</f>
        <v>18</v>
      </c>
      <c r="F81" s="55" t="str">
        <f>IF(D81="","",IF(D81=Mängud!C48,Mängud!B48,Mängud!C48))</f>
        <v>Bye Bye</v>
      </c>
      <c r="G81" s="58" t="str">
        <f>IF(Mängud!F48="","",Mängud!F48)</f>
        <v>w.o.</v>
      </c>
      <c r="H81" s="55"/>
    </row>
    <row r="82" spans="1:8" ht="14.25">
      <c r="A82" s="55">
        <v>148</v>
      </c>
      <c r="B82" s="55"/>
      <c r="C82" s="55">
        <f>IF(D82="","",VLOOKUP(D82,Paigutus!D:F,3,FALSE))</f>
        <v>18</v>
      </c>
      <c r="D82" s="55" t="str">
        <f>IF(Mängud!E49="","",Mängud!E49)</f>
        <v>Bye Bye</v>
      </c>
      <c r="E82" s="55">
        <f>IF(F82="","",VLOOKUP(F82,Paigutus!$D:$F,3,FALSE))</f>
        <v>18</v>
      </c>
      <c r="F82" s="55" t="str">
        <f>IF(D82="","",IF(D82=Mängud!C49,Mängud!B49,Mängud!C49))</f>
        <v>Bye Bye</v>
      </c>
      <c r="G82" s="58" t="str">
        <f>IF(Mängud!F49="","",Mängud!F49)</f>
        <v>w.o.</v>
      </c>
      <c r="H82" s="55"/>
    </row>
    <row r="83" spans="1:8" ht="14.25">
      <c r="A83" s="55">
        <v>149</v>
      </c>
      <c r="B83" s="55"/>
      <c r="C83" s="55">
        <f>IF(D83="","",VLOOKUP(D83,Paigutus!D:F,3,FALSE))</f>
        <v>18</v>
      </c>
      <c r="D83" s="55" t="str">
        <f>IF(Mängud!E50="","",Mängud!E50)</f>
        <v>Bye Bye</v>
      </c>
      <c r="E83" s="55">
        <f>IF(F83="","",VLOOKUP(F83,Paigutus!$D:$F,3,FALSE))</f>
        <v>18</v>
      </c>
      <c r="F83" s="55" t="str">
        <f>IF(D83="","",IF(D83=Mängud!C50,Mängud!B50,Mängud!C50))</f>
        <v>Bye Bye</v>
      </c>
      <c r="G83" s="58" t="str">
        <f>IF(Mängud!F50="","",Mängud!F50)</f>
        <v>w.o.</v>
      </c>
      <c r="H83" s="55"/>
    </row>
    <row r="84" spans="1:8" ht="14.25">
      <c r="A84" s="55">
        <v>150</v>
      </c>
      <c r="B84" s="55"/>
      <c r="C84" s="55">
        <f>IF(D84="","",VLOOKUP(D84,Paigutus!D:F,3,FALSE))</f>
        <v>15</v>
      </c>
      <c r="D84" s="55" t="str">
        <f>IF(Mängud!E51="","",Mängud!E51)</f>
        <v>Taivo Koitla</v>
      </c>
      <c r="E84" s="55">
        <f>IF(F84="","",VLOOKUP(F84,Paigutus!$D:$F,3,FALSE))</f>
        <v>18</v>
      </c>
      <c r="F84" s="55" t="str">
        <f>IF(D84="","",IF(D84=Mängud!C51,Mängud!B51,Mängud!C51))</f>
        <v>Bye Bye</v>
      </c>
      <c r="G84" s="58" t="str">
        <f>IF(Mängud!F51="","",Mängud!F51)</f>
        <v>w.o.</v>
      </c>
      <c r="H84" s="55"/>
    </row>
    <row r="85" spans="1:8" ht="14.25">
      <c r="A85" s="55">
        <v>151</v>
      </c>
      <c r="B85" s="55"/>
      <c r="C85" s="55">
        <f>IF(D85="","",VLOOKUP(D85,Paigutus!D:F,3,FALSE))</f>
        <v>6</v>
      </c>
      <c r="D85" s="55" t="str">
        <f>IF(Mängud!E52="","",Mängud!E52)</f>
        <v>Ain Raid</v>
      </c>
      <c r="E85" s="55">
        <f>IF(F85="","",VLOOKUP(F85,Paigutus!$D:$F,3,FALSE))</f>
        <v>10</v>
      </c>
      <c r="F85" s="55" t="str">
        <f>IF(D85="","",IF(D85=Mängud!C52,Mängud!B52,Mängud!C52))</f>
        <v>Hannes Lepik</v>
      </c>
      <c r="G85" s="58" t="str">
        <f>IF(Mängud!F52="","",Mängud!F52)</f>
        <v>3:0</v>
      </c>
      <c r="H85" s="55"/>
    </row>
    <row r="86" spans="1:8" ht="14.25">
      <c r="A86" s="55">
        <v>152</v>
      </c>
      <c r="B86" s="55"/>
      <c r="C86" s="55">
        <f>IF(D86="","",VLOOKUP(D86,Paigutus!D:F,3,FALSE))</f>
        <v>11</v>
      </c>
      <c r="D86" s="55" t="str">
        <f>IF(Mängud!E53="","",Mängud!E53)</f>
        <v>Tõnu Hansar</v>
      </c>
      <c r="E86" s="55">
        <f>IF(F86="","",VLOOKUP(F86,Paigutus!$D:$F,3,FALSE))</f>
        <v>12</v>
      </c>
      <c r="F86" s="55" t="str">
        <f>IF(D86="","",IF(D86=Mängud!C53,Mängud!B53,Mängud!C53))</f>
        <v>Andrus Plamus</v>
      </c>
      <c r="G86" s="58" t="str">
        <f>IF(Mängud!F53="","",Mängud!F53)</f>
        <v>3:2</v>
      </c>
      <c r="H86" s="55"/>
    </row>
    <row r="87" spans="1:8" ht="14.25">
      <c r="A87" s="55">
        <v>153</v>
      </c>
      <c r="B87" s="55"/>
      <c r="C87" s="55">
        <f>IF(D87="","",VLOOKUP(D87,Paigutus!D:F,3,FALSE))</f>
        <v>1</v>
      </c>
      <c r="D87" s="55" t="str">
        <f>IF(Mängud!E54="","",Mängud!E54)</f>
        <v>Imre Korsen</v>
      </c>
      <c r="E87" s="55">
        <f>IF(F87="","",VLOOKUP(F87,Paigutus!$D:$F,3,FALSE))</f>
        <v>5</v>
      </c>
      <c r="F87" s="55" t="str">
        <f>IF(D87="","",IF(D87=Mängud!C54,Mängud!B54,Mängud!C54))</f>
        <v>Karmo Kreuz</v>
      </c>
      <c r="G87" s="58" t="str">
        <f>IF(Mängud!F54="","",Mängud!F54)</f>
        <v>3:2</v>
      </c>
      <c r="H87" s="55"/>
    </row>
    <row r="88" spans="1:8" ht="14.25">
      <c r="A88" s="55">
        <v>154</v>
      </c>
      <c r="B88" s="55"/>
      <c r="C88" s="55">
        <f>IF(D88="","",VLOOKUP(D88,Paigutus!D:F,3,FALSE))</f>
        <v>8</v>
      </c>
      <c r="D88" s="55" t="str">
        <f>IF(Mängud!E55="","",Mängud!E55)</f>
        <v>Ants Hendrikson</v>
      </c>
      <c r="E88" s="55">
        <f>IF(F88="","",VLOOKUP(F88,Paigutus!$D:$F,3,FALSE))</f>
        <v>3</v>
      </c>
      <c r="F88" s="55" t="str">
        <f>IF(D88="","",IF(D88=Mängud!C55,Mängud!B55,Mängud!C55))</f>
        <v>Almar Rahuoja</v>
      </c>
      <c r="G88" s="58" t="str">
        <f>IF(Mängud!F55="","",Mängud!F55)</f>
        <v>3:2</v>
      </c>
      <c r="H88" s="55"/>
    </row>
    <row r="89" spans="1:8" ht="14.25">
      <c r="A89" s="55">
        <v>155</v>
      </c>
      <c r="B89" s="55"/>
      <c r="C89" s="55">
        <f>IF(D89="","",VLOOKUP(D89,Paigutus!D:F,3,FALSE))</f>
        <v>4</v>
      </c>
      <c r="D89" s="55" t="str">
        <f>IF(Mängud!E56="","",Mängud!E56)</f>
        <v>Alvar Oviir</v>
      </c>
      <c r="E89" s="55">
        <f>IF(F89="","",VLOOKUP(F89,Paigutus!$D:$F,3,FALSE))</f>
        <v>2</v>
      </c>
      <c r="F89" s="55" t="str">
        <f>IF(D89="","",IF(D89=Mängud!C56,Mängud!B56,Mängud!C56))</f>
        <v>Kalju Kalda</v>
      </c>
      <c r="G89" s="58" t="str">
        <f>IF(Mängud!F56="","",Mängud!F56)</f>
        <v>3:1</v>
      </c>
      <c r="H89" s="55"/>
    </row>
    <row r="90" spans="1:8" ht="14.25">
      <c r="A90" s="55">
        <v>156</v>
      </c>
      <c r="B90" s="55"/>
      <c r="C90" s="55">
        <f>IF(D90="","",VLOOKUP(D90,Paigutus!D:F,3,FALSE))</f>
        <v>18</v>
      </c>
      <c r="D90" s="55" t="str">
        <f>IF(Mängud!E57="","",Mängud!E57)</f>
        <v>Bye Bye</v>
      </c>
      <c r="E90" s="55">
        <f>IF(F90="","",VLOOKUP(F90,Paigutus!$D:$F,3,FALSE))</f>
        <v>18</v>
      </c>
      <c r="F90" s="55" t="str">
        <f>IF(D90="","",IF(D90=Mängud!C57,Mängud!B57,Mängud!C57))</f>
        <v>Bye Bye</v>
      </c>
      <c r="G90" s="58" t="str">
        <f>IF(Mängud!F57="","",Mängud!F57)</f>
        <v>w.o.</v>
      </c>
      <c r="H90" s="55"/>
    </row>
    <row r="91" spans="1:8" ht="14.25">
      <c r="A91" s="55">
        <v>157</v>
      </c>
      <c r="B91" s="55"/>
      <c r="C91" s="55">
        <f>IF(D91="","",VLOOKUP(D91,Paigutus!D:F,3,FALSE))</f>
        <v>18</v>
      </c>
      <c r="D91" s="55" t="str">
        <f>IF(Mängud!E58="","",Mängud!E58)</f>
        <v>Bye Bye</v>
      </c>
      <c r="E91" s="55">
        <f>IF(F91="","",VLOOKUP(F91,Paigutus!$D:$F,3,FALSE))</f>
        <v>18</v>
      </c>
      <c r="F91" s="55" t="str">
        <f>IF(D91="","",IF(D91=Mängud!C58,Mängud!B58,Mängud!C58))</f>
        <v>Bye Bye</v>
      </c>
      <c r="G91" s="58" t="str">
        <f>IF(Mängud!F58="","",Mängud!F58)</f>
        <v>w.o.</v>
      </c>
      <c r="H91" s="55"/>
    </row>
    <row r="92" spans="1:8" ht="14.25">
      <c r="A92" s="55">
        <v>158</v>
      </c>
      <c r="B92" s="55"/>
      <c r="C92" s="55">
        <f>IF(D92="","",VLOOKUP(D92,Paigutus!D:F,3,FALSE))</f>
        <v>18</v>
      </c>
      <c r="D92" s="55" t="str">
        <f>IF(Mängud!E59="","",Mängud!E59)</f>
        <v>Bye Bye</v>
      </c>
      <c r="E92" s="55">
        <f>IF(F92="","",VLOOKUP(F92,Paigutus!$D:$F,3,FALSE))</f>
        <v>18</v>
      </c>
      <c r="F92" s="55" t="str">
        <f>IF(D92="","",IF(D92=Mängud!C59,Mängud!B59,Mängud!C59))</f>
        <v>Bye Bye</v>
      </c>
      <c r="G92" s="58" t="str">
        <f>IF(Mängud!F59="","",Mängud!F59)</f>
        <v>w.o.</v>
      </c>
      <c r="H92" s="55"/>
    </row>
    <row r="93" spans="1:8" ht="14.25">
      <c r="A93" s="55">
        <v>159</v>
      </c>
      <c r="B93" s="55"/>
      <c r="C93" s="55">
        <f>IF(D93="","",VLOOKUP(D93,Paigutus!D:F,3,FALSE))</f>
        <v>15</v>
      </c>
      <c r="D93" s="55" t="str">
        <f>IF(Mängud!E60="","",Mängud!E60)</f>
        <v>Taivo Koitla</v>
      </c>
      <c r="E93" s="55">
        <f>IF(F93="","",VLOOKUP(F93,Paigutus!$D:$F,3,FALSE))</f>
        <v>18</v>
      </c>
      <c r="F93" s="55" t="str">
        <f>IF(D93="","",IF(D93=Mängud!C60,Mängud!B60,Mängud!C60))</f>
        <v>Bye Bye</v>
      </c>
      <c r="G93" s="58" t="str">
        <f>IF(Mängud!F60="","",Mängud!F60)</f>
        <v>w.o.</v>
      </c>
      <c r="H93" s="55"/>
    </row>
    <row r="94" spans="1:8" ht="14.25">
      <c r="A94" s="55">
        <v>160</v>
      </c>
      <c r="B94" s="55"/>
      <c r="C94" s="55">
        <f>IF(D94="","",VLOOKUP(D94,Paigutus!D:F,3,FALSE))</f>
        <v>13</v>
      </c>
      <c r="D94" s="55" t="str">
        <f>IF(Mängud!E61="","",Mängud!E61)</f>
        <v>Raivo Roots</v>
      </c>
      <c r="E94" s="55">
        <f>IF(F94="","",VLOOKUP(F94,Paigutus!$D:$F,3,FALSE))</f>
        <v>14</v>
      </c>
      <c r="F94" s="55" t="str">
        <f>IF(D94="","",IF(D94=Mängud!C61,Mängud!B61,Mängud!C61))</f>
        <v>Heiki Hansar</v>
      </c>
      <c r="G94" s="58" t="str">
        <f>IF(Mängud!F61="","",Mängud!F61)</f>
        <v>3:2</v>
      </c>
      <c r="H94" s="55"/>
    </row>
    <row r="95" spans="1:8" ht="14.25">
      <c r="A95" s="55">
        <v>161</v>
      </c>
      <c r="B95" s="55"/>
      <c r="C95" s="55">
        <f>IF(D95="","",VLOOKUP(D95,Paigutus!D:F,3,FALSE))</f>
        <v>9</v>
      </c>
      <c r="D95" s="55" t="str">
        <f>IF(Mängud!E62="","",Mängud!E62)</f>
        <v>Alex Rahuoja</v>
      </c>
      <c r="E95" s="55">
        <f>IF(F95="","",VLOOKUP(F95,Paigutus!$D:$F,3,FALSE))</f>
        <v>17</v>
      </c>
      <c r="F95" s="55" t="str">
        <f>IF(D95="","",IF(D95=Mängud!C62,Mängud!B62,Mängud!C62))</f>
        <v>Toivo Sepp</v>
      </c>
      <c r="G95" s="58" t="str">
        <f>IF(Mängud!F62="","",Mängud!F62)</f>
        <v>3:2</v>
      </c>
      <c r="H95" s="55"/>
    </row>
    <row r="96" spans="1:8" ht="14.25">
      <c r="A96" s="55">
        <v>162</v>
      </c>
      <c r="B96" s="55"/>
      <c r="C96" s="55">
        <f>IF(D96="","",VLOOKUP(D96,Paigutus!D:F,3,FALSE))</f>
        <v>10</v>
      </c>
      <c r="D96" s="55" t="str">
        <f>IF(Mängud!E63="","",Mängud!E63)</f>
        <v>Hannes Lepik</v>
      </c>
      <c r="E96" s="55">
        <f>IF(F96="","",VLOOKUP(F96,Paigutus!$D:$F,3,FALSE))</f>
        <v>12</v>
      </c>
      <c r="F96" s="55" t="str">
        <f>IF(D96="","",IF(D96=Mängud!C63,Mängud!B63,Mängud!C63))</f>
        <v>Andrus Plamus</v>
      </c>
      <c r="G96" s="58" t="str">
        <f>IF(Mängud!F63="","",Mängud!F63)</f>
        <v>3:2</v>
      </c>
      <c r="H96" s="55"/>
    </row>
    <row r="97" spans="1:8" ht="14.25">
      <c r="A97" s="55">
        <v>163</v>
      </c>
      <c r="B97" s="55"/>
      <c r="C97" s="55">
        <f>IF(D97="","",VLOOKUP(D97,Paigutus!D:F,3,FALSE))</f>
        <v>6</v>
      </c>
      <c r="D97" s="55" t="str">
        <f>IF(Mängud!E64="","",Mängud!E64)</f>
        <v>Ain Raid</v>
      </c>
      <c r="E97" s="55">
        <f>IF(F97="","",VLOOKUP(F97,Paigutus!$D:$F,3,FALSE))</f>
        <v>11</v>
      </c>
      <c r="F97" s="55" t="str">
        <f>IF(D97="","",IF(D97=Mängud!C64,Mängud!B64,Mängud!C64))</f>
        <v>Tõnu Hansar</v>
      </c>
      <c r="G97" s="58" t="str">
        <f>IF(Mängud!F64="","",Mängud!F64)</f>
        <v>3:1</v>
      </c>
      <c r="H97" s="55"/>
    </row>
    <row r="98" spans="1:8" ht="14.25">
      <c r="A98" s="55">
        <v>164</v>
      </c>
      <c r="B98" s="55"/>
      <c r="C98" s="55">
        <f>IF(D98="","",VLOOKUP(D98,Paigutus!D:F,3,FALSE))</f>
        <v>7</v>
      </c>
      <c r="D98" s="55" t="str">
        <f>IF(Mängud!E65="","",Mängud!E65)</f>
        <v>Raigo Rommot</v>
      </c>
      <c r="E98" s="55">
        <f>IF(F98="","",VLOOKUP(F98,Paigutus!$D:$F,3,FALSE))</f>
        <v>16</v>
      </c>
      <c r="F98" s="55" t="str">
        <f>IF(D98="","",IF(D98=Mängud!C65,Mängud!B65,Mängud!C65))</f>
        <v>Allar Oviir</v>
      </c>
      <c r="G98" s="58" t="str">
        <f>IF(Mängud!F65="","",Mängud!F65)</f>
        <v>w.o.</v>
      </c>
      <c r="H98" s="55"/>
    </row>
    <row r="99" spans="1:8" ht="14.25">
      <c r="A99" s="55">
        <v>165</v>
      </c>
      <c r="B99" s="55"/>
      <c r="C99" s="55">
        <f>IF(D99="","",VLOOKUP(D99,Paigutus!D:F,3,FALSE))</f>
        <v>5</v>
      </c>
      <c r="D99" s="55" t="str">
        <f>IF(Mängud!E66="","",Mängud!E66)</f>
        <v>Karmo Kreuz</v>
      </c>
      <c r="E99" s="55">
        <f>IF(F99="","",VLOOKUP(F99,Paigutus!$D:$F,3,FALSE))</f>
        <v>3</v>
      </c>
      <c r="F99" s="55" t="str">
        <f>IF(D99="","",IF(D99=Mängud!C66,Mängud!B66,Mängud!C66))</f>
        <v>Almar Rahuoja</v>
      </c>
      <c r="G99" s="58" t="str">
        <f>IF(Mängud!F66="","",Mängud!F66)</f>
        <v>w.o.</v>
      </c>
      <c r="H99" s="55"/>
    </row>
    <row r="100" spans="1:8" ht="14.25">
      <c r="A100" s="55">
        <v>166</v>
      </c>
      <c r="B100" s="55"/>
      <c r="C100" s="55">
        <f>IF(D100="","",VLOOKUP(D100,Paigutus!D:F,3,FALSE))</f>
        <v>8</v>
      </c>
      <c r="D100" s="55" t="str">
        <f>IF(Mängud!E67="","",Mängud!E67)</f>
        <v>Ants Hendrikson</v>
      </c>
      <c r="E100" s="55">
        <f>IF(F100="","",VLOOKUP(F100,Paigutus!$D:$F,3,FALSE))</f>
        <v>1</v>
      </c>
      <c r="F100" s="55" t="str">
        <f>IF(D100="","",IF(D100=Mängud!C67,Mängud!B67,Mängud!C67))</f>
        <v>Imre Korsen</v>
      </c>
      <c r="G100" s="58" t="str">
        <f>IF(Mängud!F67="","",Mängud!F67)</f>
        <v>3:2</v>
      </c>
      <c r="H100" s="55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2023-09-15T10:30:03Z</cp:lastPrinted>
  <dcterms:created xsi:type="dcterms:W3CDTF">2023-09-14T12:25:03Z</dcterms:created>
  <dcterms:modified xsi:type="dcterms:W3CDTF">2024-04-14T11:11:02Z</dcterms:modified>
  <cp:category/>
  <cp:version/>
  <cp:contentType/>
  <cp:contentStatus/>
</cp:coreProperties>
</file>