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codeName="ЭтаКнига" autoCompressPictures="0"/>
  <mc:AlternateContent xmlns:mc="http://schemas.openxmlformats.org/markup-compatibility/2006">
    <mc:Choice Requires="x15">
      <x15ac:absPath xmlns:x15ac="http://schemas.microsoft.com/office/spreadsheetml/2010/11/ac" url="C:\RAPLA MSL\Võistlused\2025\JõutõstmineKV2025\"/>
    </mc:Choice>
  </mc:AlternateContent>
  <xr:revisionPtr revIDLastSave="0" documentId="8_{96EE9BA6-7229-4DDF-953A-FC7ADEDC51DA}" xr6:coauthVersionLast="47" xr6:coauthVersionMax="47" xr10:uidLastSave="{00000000-0000-0000-0000-000000000000}"/>
  <bookViews>
    <workbookView xWindow="-108" yWindow="-108" windowWidth="30936" windowHeight="17496" xr2:uid="{00000000-000D-0000-FFFF-FFFF00000000}"/>
  </bookViews>
  <sheets>
    <sheet name="Scoresheet" sheetId="1" r:id="rId1"/>
    <sheet name="IPF GL Formula" sheetId="4" state="hidden" r:id="rId2"/>
    <sheet name="WeightClasses" sheetId="2" state="hidden" r:id="rId3"/>
  </sheets>
  <definedNames>
    <definedName name="_xlnm.Print_Area" localSheetId="0">Scoresheet!$A$1:$AF$53</definedName>
  </definedNames>
  <calcPr calcId="181029"/>
  <extLst>
    <ext xmlns:x15="http://schemas.microsoft.com/office/spreadsheetml/2010/11/main" uri="{140A7094-0E35-4892-8432-C4D2E57EDEB5}">
      <x15:workbookPr chartTrackingRefBase="1"/>
    </ext>
    <ext xmlns:mx="http://schemas.microsoft.com/office/mac/excel/2008/main" uri="{7523E5D3-25F3-A5E0-1632-64F254C22452}">
      <mx:ArchID Flags="2"/>
    </ext>
  </extLst>
</workbook>
</file>

<file path=xl/calcChain.xml><?xml version="1.0" encoding="utf-8"?>
<calcChain xmlns="http://schemas.openxmlformats.org/spreadsheetml/2006/main">
  <c r="AG53" i="1" l="1"/>
  <c r="AD53" i="1"/>
  <c r="W53" i="1"/>
  <c r="P53" i="1"/>
  <c r="AG50" i="1"/>
  <c r="AD50" i="1"/>
  <c r="W50" i="1"/>
  <c r="P50" i="1"/>
  <c r="AG45" i="1"/>
  <c r="AD45" i="1"/>
  <c r="W45" i="1"/>
  <c r="P45" i="1"/>
  <c r="I45" i="1"/>
  <c r="AG47" i="1"/>
  <c r="AD47" i="1"/>
  <c r="W47" i="1"/>
  <c r="P47" i="1"/>
  <c r="I47" i="1"/>
  <c r="AG43" i="1"/>
  <c r="AD43" i="1"/>
  <c r="W43" i="1"/>
  <c r="P43" i="1"/>
  <c r="I43" i="1"/>
  <c r="AG41" i="1"/>
  <c r="AD41" i="1"/>
  <c r="W41" i="1"/>
  <c r="P41" i="1"/>
  <c r="I41" i="1"/>
  <c r="AG42" i="1"/>
  <c r="AD42" i="1"/>
  <c r="W42" i="1"/>
  <c r="P42" i="1"/>
  <c r="I42" i="1"/>
  <c r="AG34" i="1"/>
  <c r="AD34" i="1"/>
  <c r="W34" i="1"/>
  <c r="P34" i="1"/>
  <c r="I34" i="1"/>
  <c r="AG36" i="1"/>
  <c r="AD36" i="1"/>
  <c r="W36" i="1"/>
  <c r="P36" i="1"/>
  <c r="I36" i="1"/>
  <c r="AG30" i="1"/>
  <c r="AD30" i="1"/>
  <c r="W30" i="1"/>
  <c r="P30" i="1"/>
  <c r="I30" i="1"/>
  <c r="AG32" i="1"/>
  <c r="AD32" i="1"/>
  <c r="W32" i="1"/>
  <c r="P32" i="1"/>
  <c r="I32" i="1"/>
  <c r="AG31" i="1"/>
  <c r="AD31" i="1"/>
  <c r="W31" i="1"/>
  <c r="P31" i="1"/>
  <c r="I31" i="1"/>
  <c r="AG29" i="1"/>
  <c r="AD29" i="1"/>
  <c r="W29" i="1"/>
  <c r="P29" i="1"/>
  <c r="I29" i="1"/>
  <c r="AG25" i="1"/>
  <c r="AD25" i="1"/>
  <c r="W25" i="1"/>
  <c r="P25" i="1"/>
  <c r="I25" i="1"/>
  <c r="AG22" i="1"/>
  <c r="AD22" i="1"/>
  <c r="W22" i="1"/>
  <c r="P22" i="1"/>
  <c r="I22" i="1"/>
  <c r="AG26" i="1"/>
  <c r="AD26" i="1"/>
  <c r="W26" i="1"/>
  <c r="P26" i="1"/>
  <c r="I26" i="1"/>
  <c r="AG24" i="1"/>
  <c r="AD24" i="1"/>
  <c r="W24" i="1"/>
  <c r="P24" i="1"/>
  <c r="I24" i="1"/>
  <c r="AG23" i="1"/>
  <c r="AD23" i="1"/>
  <c r="W23" i="1"/>
  <c r="P23" i="1"/>
  <c r="I23" i="1"/>
  <c r="AG18" i="1"/>
  <c r="AD18" i="1"/>
  <c r="W18" i="1"/>
  <c r="P18" i="1"/>
  <c r="I18" i="1"/>
  <c r="AG19" i="1"/>
  <c r="AD19" i="1"/>
  <c r="W19" i="1"/>
  <c r="P19" i="1"/>
  <c r="I19" i="1"/>
  <c r="AG16" i="1"/>
  <c r="AD16" i="1"/>
  <c r="W16" i="1"/>
  <c r="P16" i="1"/>
  <c r="I16" i="1"/>
  <c r="AG15" i="1"/>
  <c r="AD15" i="1"/>
  <c r="W15" i="1"/>
  <c r="P15" i="1"/>
  <c r="I15" i="1"/>
  <c r="AG17" i="1"/>
  <c r="AD17" i="1"/>
  <c r="W17" i="1"/>
  <c r="P17" i="1"/>
  <c r="I17" i="1"/>
  <c r="AG14" i="1"/>
  <c r="AD14" i="1"/>
  <c r="W14" i="1"/>
  <c r="P14" i="1"/>
  <c r="I14" i="1"/>
  <c r="AG10" i="1"/>
  <c r="AD10" i="1"/>
  <c r="W10" i="1"/>
  <c r="P10" i="1"/>
  <c r="I10" i="1"/>
  <c r="AE30" i="1" l="1"/>
  <c r="AF30" i="1" s="1"/>
  <c r="AH30" i="1"/>
  <c r="AE25" i="1"/>
  <c r="AF25" i="1" s="1"/>
  <c r="AE50" i="1"/>
  <c r="AF50" i="1" s="1"/>
  <c r="AH19" i="1"/>
  <c r="AH50" i="1"/>
  <c r="AH16" i="1"/>
  <c r="AE18" i="1"/>
  <c r="AF18" i="1" s="1"/>
  <c r="AE22" i="1"/>
  <c r="AF22" i="1" s="1"/>
  <c r="AH25" i="1"/>
  <c r="AH22" i="1"/>
  <c r="AE32" i="1"/>
  <c r="AF32" i="1" s="1"/>
  <c r="AE16" i="1"/>
  <c r="AF16" i="1" s="1"/>
  <c r="AE19" i="1"/>
  <c r="AF19" i="1" s="1"/>
  <c r="AH18" i="1"/>
  <c r="AH32" i="1"/>
  <c r="AH10" i="1"/>
  <c r="AE10" i="1"/>
  <c r="AF10" i="1" s="1"/>
  <c r="AE53" i="1"/>
  <c r="AF53" i="1" s="1"/>
  <c r="AH53" i="1"/>
  <c r="AH41" i="1"/>
  <c r="AE34" i="1"/>
  <c r="AF34" i="1" s="1"/>
  <c r="AE26" i="1"/>
  <c r="AF26" i="1" s="1"/>
  <c r="AH23" i="1"/>
  <c r="AE15" i="1"/>
  <c r="AF15" i="1" s="1"/>
  <c r="AH24" i="1"/>
  <c r="AH34" i="1"/>
  <c r="AH17" i="1"/>
  <c r="AH31" i="1"/>
  <c r="AE31" i="1"/>
  <c r="AF31" i="1" s="1"/>
  <c r="AE29" i="1"/>
  <c r="AF29" i="1" s="1"/>
  <c r="AH26" i="1"/>
  <c r="AE23" i="1"/>
  <c r="AF23" i="1" s="1"/>
  <c r="AH15" i="1"/>
  <c r="AH14" i="1"/>
  <c r="AH36" i="1"/>
  <c r="AH47" i="1"/>
  <c r="AE41" i="1"/>
  <c r="AF41" i="1" s="1"/>
  <c r="AH42" i="1"/>
  <c r="AH43" i="1"/>
  <c r="AH45" i="1"/>
  <c r="AE45" i="1"/>
  <c r="AF45" i="1" s="1"/>
  <c r="AE17" i="1"/>
  <c r="AF17" i="1" s="1"/>
  <c r="AE24" i="1"/>
  <c r="AF24" i="1" s="1"/>
  <c r="AE36" i="1"/>
  <c r="AF36" i="1" s="1"/>
  <c r="AE14" i="1"/>
  <c r="AF14" i="1" s="1"/>
  <c r="AE42" i="1"/>
  <c r="AF42" i="1" s="1"/>
  <c r="AE43" i="1"/>
  <c r="AF43" i="1" s="1"/>
  <c r="AE47" i="1"/>
  <c r="AF47" i="1" s="1"/>
  <c r="AH29" i="1"/>
  <c r="I46" i="1" l="1"/>
  <c r="AG11" i="1"/>
  <c r="AD11" i="1"/>
  <c r="W11" i="1"/>
  <c r="P11" i="1"/>
  <c r="I11" i="1"/>
  <c r="AG6" i="1"/>
  <c r="AD6" i="1"/>
  <c r="W6" i="1"/>
  <c r="P6" i="1"/>
  <c r="I6" i="1"/>
  <c r="AG46" i="1"/>
  <c r="AD46" i="1"/>
  <c r="W46" i="1"/>
  <c r="P46" i="1"/>
  <c r="AG52" i="1"/>
  <c r="AD52" i="1"/>
  <c r="W52" i="1"/>
  <c r="P52" i="1"/>
  <c r="AG49" i="1"/>
  <c r="AD49" i="1"/>
  <c r="W49" i="1"/>
  <c r="P49" i="1"/>
  <c r="AL9" i="1"/>
  <c r="I40" i="1"/>
  <c r="AE11" i="1" l="1"/>
  <c r="AH11" i="1"/>
  <c r="AH6" i="1"/>
  <c r="AE6" i="1"/>
  <c r="AH46" i="1"/>
  <c r="AE46" i="1"/>
  <c r="AH49" i="1"/>
  <c r="AE52" i="1"/>
  <c r="AH52" i="1"/>
  <c r="AE49" i="1"/>
  <c r="AF52" i="1" l="1"/>
  <c r="AJ52" i="1"/>
  <c r="AF49" i="1"/>
  <c r="AJ49" i="1"/>
  <c r="AJ50" i="1"/>
  <c r="AF46" i="1"/>
  <c r="AJ47" i="1"/>
  <c r="AJ45" i="1"/>
  <c r="AJ46" i="1"/>
  <c r="AJ10" i="1"/>
  <c r="AF11" i="1"/>
  <c r="AF6" i="1"/>
  <c r="AJ6" i="1"/>
  <c r="AD38" i="1"/>
  <c r="W38" i="1"/>
  <c r="P38" i="1"/>
  <c r="AG40" i="1"/>
  <c r="W40" i="1"/>
  <c r="P40" i="1"/>
  <c r="AD40" i="1"/>
  <c r="AD27" i="1"/>
  <c r="P20" i="1"/>
  <c r="P35" i="1"/>
  <c r="W35" i="1"/>
  <c r="AD35" i="1"/>
  <c r="P28" i="1"/>
  <c r="W28" i="1"/>
  <c r="AD28" i="1"/>
  <c r="P21" i="1"/>
  <c r="W21" i="1"/>
  <c r="AD21" i="1"/>
  <c r="P13" i="1"/>
  <c r="W13" i="1"/>
  <c r="AD13" i="1"/>
  <c r="P8" i="1"/>
  <c r="W8" i="1"/>
  <c r="AD8" i="1"/>
  <c r="AL13" i="1"/>
  <c r="AK13" i="1"/>
  <c r="AQ13" i="1"/>
  <c r="AP13" i="1"/>
  <c r="AR12" i="1"/>
  <c r="AK14" i="1"/>
  <c r="AL14" i="1"/>
  <c r="AM12" i="1"/>
  <c r="AN12" i="1"/>
  <c r="AO12" i="1"/>
  <c r="AM14" i="1"/>
  <c r="AN14" i="1"/>
  <c r="AO14" i="1"/>
  <c r="AP12" i="1"/>
  <c r="AQ12" i="1"/>
  <c r="AG13" i="1"/>
  <c r="AG38" i="1"/>
  <c r="AG8" i="1"/>
  <c r="AG21" i="1"/>
  <c r="AG28" i="1"/>
  <c r="AG35" i="1"/>
  <c r="AM28" i="1"/>
  <c r="AN28" i="1"/>
  <c r="AO28" i="1"/>
  <c r="AP28" i="1"/>
  <c r="AQ28" i="1"/>
  <c r="AR28" i="1"/>
  <c r="I8" i="1"/>
  <c r="AK8" i="1"/>
  <c r="AL8" i="1"/>
  <c r="AM8" i="1"/>
  <c r="AN8" i="1"/>
  <c r="AO8" i="1"/>
  <c r="AP8" i="1"/>
  <c r="AQ8" i="1"/>
  <c r="AR8" i="1"/>
  <c r="AK9" i="1"/>
  <c r="AM9" i="1"/>
  <c r="AN9" i="1"/>
  <c r="AO9" i="1"/>
  <c r="AP9" i="1"/>
  <c r="AQ9" i="1"/>
  <c r="AR9" i="1"/>
  <c r="AK12" i="1"/>
  <c r="AL12" i="1"/>
  <c r="AM13" i="1"/>
  <c r="AN13" i="1"/>
  <c r="AP14" i="1"/>
  <c r="AQ14" i="1"/>
  <c r="AR14" i="1"/>
  <c r="AK16" i="1"/>
  <c r="AL16" i="1"/>
  <c r="AM16" i="1"/>
  <c r="AN16" i="1"/>
  <c r="AO16" i="1"/>
  <c r="AP16" i="1"/>
  <c r="AQ16" i="1"/>
  <c r="AR16" i="1"/>
  <c r="AK18" i="1"/>
  <c r="AL18" i="1"/>
  <c r="AM18" i="1"/>
  <c r="AN18" i="1"/>
  <c r="AO18" i="1"/>
  <c r="AP18" i="1"/>
  <c r="AQ18" i="1"/>
  <c r="AR18" i="1"/>
  <c r="AK20" i="1"/>
  <c r="AL20" i="1"/>
  <c r="AM20" i="1"/>
  <c r="AN20" i="1"/>
  <c r="AO20" i="1"/>
  <c r="AP20" i="1"/>
  <c r="AQ20" i="1"/>
  <c r="AR20" i="1"/>
  <c r="AK21" i="1"/>
  <c r="AL21" i="1"/>
  <c r="AM21" i="1"/>
  <c r="AN21" i="1"/>
  <c r="AO21" i="1"/>
  <c r="AP21" i="1"/>
  <c r="AQ21" i="1"/>
  <c r="AR21" i="1"/>
  <c r="AK24" i="1"/>
  <c r="AL24" i="1"/>
  <c r="AM24" i="1"/>
  <c r="AN24" i="1"/>
  <c r="AO24" i="1"/>
  <c r="AP24" i="1"/>
  <c r="AQ24" i="1"/>
  <c r="AR24" i="1"/>
  <c r="AK25" i="1"/>
  <c r="AL25" i="1"/>
  <c r="AM25" i="1"/>
  <c r="AN25" i="1"/>
  <c r="AO25" i="1"/>
  <c r="AP25" i="1"/>
  <c r="AQ25" i="1"/>
  <c r="AR25" i="1"/>
  <c r="AK27" i="1"/>
  <c r="AL27" i="1"/>
  <c r="AM27" i="1"/>
  <c r="AN27" i="1"/>
  <c r="AO27" i="1"/>
  <c r="AP27" i="1"/>
  <c r="AQ27" i="1"/>
  <c r="AR27" i="1"/>
  <c r="AK28" i="1"/>
  <c r="AL28" i="1"/>
  <c r="AK29" i="1"/>
  <c r="AL29" i="1"/>
  <c r="AM29" i="1"/>
  <c r="AN29" i="1"/>
  <c r="AO29" i="1"/>
  <c r="AP29" i="1"/>
  <c r="AQ29" i="1"/>
  <c r="AR29" i="1"/>
  <c r="AK33" i="1"/>
  <c r="AL33" i="1"/>
  <c r="AM33" i="1"/>
  <c r="AN33" i="1"/>
  <c r="AO33" i="1"/>
  <c r="AP33" i="1"/>
  <c r="AQ33" i="1"/>
  <c r="AR33" i="1"/>
  <c r="AK34" i="1"/>
  <c r="AL34" i="1"/>
  <c r="AM34" i="1"/>
  <c r="AN34" i="1"/>
  <c r="AO34" i="1"/>
  <c r="AP34" i="1"/>
  <c r="AQ34" i="1"/>
  <c r="AR34" i="1"/>
  <c r="AK37" i="1"/>
  <c r="AL37" i="1"/>
  <c r="AM37" i="1"/>
  <c r="AN37" i="1"/>
  <c r="AO37" i="1"/>
  <c r="AP37" i="1"/>
  <c r="AQ37" i="1"/>
  <c r="AR37" i="1"/>
  <c r="AK38" i="1"/>
  <c r="AL38" i="1"/>
  <c r="AM38" i="1"/>
  <c r="AN38" i="1"/>
  <c r="AO38" i="1"/>
  <c r="AP38" i="1"/>
  <c r="AQ38" i="1"/>
  <c r="AR38" i="1"/>
  <c r="I13" i="1"/>
  <c r="I21" i="1"/>
  <c r="I28" i="1"/>
  <c r="I35" i="1"/>
  <c r="I38" i="1"/>
  <c r="AE38" i="1" l="1"/>
  <c r="AH21" i="1"/>
  <c r="AE40" i="1"/>
  <c r="AT16" i="1"/>
  <c r="AS27" i="1"/>
  <c r="AH35" i="1"/>
  <c r="AH8" i="1"/>
  <c r="AU21" i="1"/>
  <c r="AU25" i="1"/>
  <c r="AU18" i="1"/>
  <c r="AU16" i="1"/>
  <c r="AT24" i="1"/>
  <c r="AS33" i="1"/>
  <c r="AT14" i="1"/>
  <c r="AU13" i="1"/>
  <c r="AT8" i="1"/>
  <c r="AT12" i="1"/>
  <c r="AU29" i="1"/>
  <c r="AS9" i="1"/>
  <c r="AH38" i="1"/>
  <c r="AU12" i="1"/>
  <c r="AT34" i="1"/>
  <c r="AU27" i="1"/>
  <c r="AE35" i="1"/>
  <c r="AT20" i="1"/>
  <c r="AU33" i="1"/>
  <c r="AT27" i="1"/>
  <c r="AU24" i="1"/>
  <c r="AT9" i="1"/>
  <c r="AU8" i="1"/>
  <c r="AE13" i="1"/>
  <c r="AT38" i="1"/>
  <c r="AS37" i="1"/>
  <c r="AU20" i="1"/>
  <c r="AT28" i="1"/>
  <c r="AE21" i="1"/>
  <c r="AH13" i="1"/>
  <c r="AU37" i="1"/>
  <c r="AT33" i="1"/>
  <c r="AT25" i="1"/>
  <c r="AU14" i="1"/>
  <c r="AU38" i="1"/>
  <c r="AT21" i="1"/>
  <c r="AE8" i="1"/>
  <c r="AE28" i="1"/>
  <c r="AT37" i="1"/>
  <c r="AU34" i="1"/>
  <c r="AT29" i="1"/>
  <c r="AS20" i="1"/>
  <c r="AT18" i="1"/>
  <c r="AU9" i="1"/>
  <c r="AU28" i="1"/>
  <c r="AH28" i="1"/>
  <c r="AH40" i="1"/>
  <c r="AF40" i="1" l="1"/>
  <c r="AJ42" i="1"/>
  <c r="AJ41" i="1"/>
  <c r="AJ43" i="1"/>
  <c r="AJ40" i="1"/>
  <c r="AJ24" i="1"/>
  <c r="AJ26" i="1"/>
  <c r="AJ25" i="1"/>
  <c r="AJ23" i="1"/>
  <c r="AJ22" i="1"/>
  <c r="AS25" i="1" s="1"/>
  <c r="AV25" i="1" s="1"/>
  <c r="AJ31" i="1"/>
  <c r="AJ32" i="1"/>
  <c r="AJ29" i="1"/>
  <c r="AJ30" i="1"/>
  <c r="AJ18" i="1"/>
  <c r="AJ17" i="1"/>
  <c r="AJ14" i="1"/>
  <c r="AJ19" i="1"/>
  <c r="AJ16" i="1"/>
  <c r="AJ15" i="1"/>
  <c r="AS16" i="1" s="1"/>
  <c r="AV16" i="1" s="1"/>
  <c r="AJ36" i="1"/>
  <c r="AJ34" i="1"/>
  <c r="AI23" i="1"/>
  <c r="AI29" i="1"/>
  <c r="AI28" i="1"/>
  <c r="AI14" i="1"/>
  <c r="AI10" i="1"/>
  <c r="AI22" i="1"/>
  <c r="AI26" i="1"/>
  <c r="AI16" i="1"/>
  <c r="AI19" i="1"/>
  <c r="AI25" i="1"/>
  <c r="AI11" i="1"/>
  <c r="AI35" i="1"/>
  <c r="AI36" i="1"/>
  <c r="AI17" i="1"/>
  <c r="AI18" i="1"/>
  <c r="AI21" i="1"/>
  <c r="AI38" i="1"/>
  <c r="AI30" i="1"/>
  <c r="AI15" i="1"/>
  <c r="AI24" i="1"/>
  <c r="AI32" i="1"/>
  <c r="AI8" i="1"/>
  <c r="AI34" i="1"/>
  <c r="AI13" i="1"/>
  <c r="AI31" i="1"/>
  <c r="AI41" i="1"/>
  <c r="AI45" i="1"/>
  <c r="AI52" i="1"/>
  <c r="AI47" i="1"/>
  <c r="AI53" i="1"/>
  <c r="AI46" i="1"/>
  <c r="AI50" i="1"/>
  <c r="AI42" i="1"/>
  <c r="AI43" i="1"/>
  <c r="AI49" i="1"/>
  <c r="AI40" i="1"/>
  <c r="AF38" i="1"/>
  <c r="AJ38" i="1"/>
  <c r="AS38" i="1" s="1"/>
  <c r="AV38" i="1" s="1"/>
  <c r="AF35" i="1"/>
  <c r="AJ35" i="1"/>
  <c r="AS34" i="1" s="1"/>
  <c r="AV34" i="1" s="1"/>
  <c r="AJ28" i="1"/>
  <c r="AJ21" i="1"/>
  <c r="AS21" i="1" s="1"/>
  <c r="AV21" i="1" s="1"/>
  <c r="AJ13" i="1"/>
  <c r="AS13" i="1" s="1"/>
  <c r="AV13" i="1" s="1"/>
  <c r="AJ11" i="1"/>
  <c r="AJ8" i="1"/>
  <c r="AI6" i="1"/>
  <c r="AF8" i="1"/>
  <c r="AF21" i="1"/>
  <c r="AF13" i="1"/>
  <c r="AV27" i="1"/>
  <c r="AV20" i="1"/>
  <c r="AV28" i="1"/>
  <c r="AV37" i="1"/>
  <c r="AV33" i="1"/>
  <c r="AV9" i="1"/>
  <c r="AV12" i="1"/>
  <c r="AF28" i="1"/>
  <c r="AS24" i="1" l="1"/>
  <c r="AV24" i="1" s="1"/>
  <c r="AS8" i="1"/>
  <c r="AV8" i="1" s="1"/>
  <c r="AS29" i="1"/>
  <c r="AV29" i="1" s="1"/>
  <c r="AS14" i="1"/>
  <c r="AS18" i="1"/>
  <c r="AV18" i="1" s="1"/>
</calcChain>
</file>

<file path=xl/sharedStrings.xml><?xml version="1.0" encoding="utf-8"?>
<sst xmlns="http://schemas.openxmlformats.org/spreadsheetml/2006/main" count="666" uniqueCount="196">
  <si>
    <t>SQ-1</t>
  </si>
  <si>
    <t>SQ-2</t>
  </si>
  <si>
    <t>SQ-3</t>
  </si>
  <si>
    <t>BP-1</t>
  </si>
  <si>
    <t>BP-2</t>
  </si>
  <si>
    <t>BP-3</t>
  </si>
  <si>
    <t>DL-1</t>
  </si>
  <si>
    <t>DL-2</t>
  </si>
  <si>
    <t>DL-3</t>
  </si>
  <si>
    <t>TOTAL</t>
  </si>
  <si>
    <t>Reference Values</t>
  </si>
  <si>
    <t>M-CL-PL</t>
  </si>
  <si>
    <t>M-CL-BP</t>
  </si>
  <si>
    <t>M-EQ-BP</t>
  </si>
  <si>
    <t>M-EQ-PL</t>
  </si>
  <si>
    <t>F-CL-PL</t>
  </si>
  <si>
    <t>F-CL-BP</t>
  </si>
  <si>
    <t>F-EQ-PL</t>
  </si>
  <si>
    <t>F-EQ-BP</t>
  </si>
  <si>
    <t>Female Classic 3-Lift</t>
  </si>
  <si>
    <t>Female Classic Bench</t>
  </si>
  <si>
    <t>Female Equipped 3-Lift</t>
  </si>
  <si>
    <t>Female Equipped Bench</t>
  </si>
  <si>
    <t>Male Classic 3-Lift</t>
  </si>
  <si>
    <t>Male Classic Bench</t>
  </si>
  <si>
    <t>Male Equipped 3-Lift</t>
  </si>
  <si>
    <t>Male Equipped Bench</t>
  </si>
  <si>
    <t>Description</t>
  </si>
  <si>
    <t>A</t>
  </si>
  <si>
    <t>F</t>
  </si>
  <si>
    <t>M</t>
  </si>
  <si>
    <t>84+</t>
  </si>
  <si>
    <t>120+</t>
  </si>
  <si>
    <t>F-Jr</t>
  </si>
  <si>
    <t>M-Jr</t>
  </si>
  <si>
    <t>B</t>
  </si>
  <si>
    <t>C</t>
  </si>
  <si>
    <t>IPF GL Formula</t>
  </si>
  <si>
    <t>Gr.</t>
  </si>
  <si>
    <t>Lot</t>
  </si>
  <si>
    <t>IPF GL Pts.</t>
  </si>
  <si>
    <t>IPF GL Coeff.</t>
  </si>
  <si>
    <t>√</t>
  </si>
  <si>
    <t>×</t>
  </si>
  <si>
    <t>Eesnimi</t>
  </si>
  <si>
    <t>Perekonna-
nimi</t>
  </si>
  <si>
    <t>Sünni-aasta</t>
  </si>
  <si>
    <t>Meeskond</t>
  </si>
  <si>
    <t>Ei Loe</t>
  </si>
  <si>
    <t>Loeb</t>
  </si>
  <si>
    <t>Keha kaal</t>
  </si>
  <si>
    <t>Kaalu klass</t>
  </si>
  <si>
    <t>Võistlus</t>
  </si>
  <si>
    <t>Parim SQ</t>
  </si>
  <si>
    <t>Parim BP</t>
  </si>
  <si>
    <t>Parim DL</t>
  </si>
  <si>
    <t>KOHT</t>
  </si>
  <si>
    <t>SURUMISE KOHT</t>
  </si>
  <si>
    <t xml:space="preserve">Surumis IPF GL Pts.  </t>
  </si>
  <si>
    <t xml:space="preserve"> Võistluste sekretär:</t>
  </si>
  <si>
    <t xml:space="preserve">    Tõstekohtunikud:</t>
  </si>
  <si>
    <t>Rain Saar</t>
  </si>
  <si>
    <t xml:space="preserve">           Assistendid:</t>
  </si>
  <si>
    <t>Rapla</t>
  </si>
  <si>
    <t>Heinroos</t>
  </si>
  <si>
    <t>Tarvo</t>
  </si>
  <si>
    <t>Liivat</t>
  </si>
  <si>
    <t>Armin</t>
  </si>
  <si>
    <t>Osijärv</t>
  </si>
  <si>
    <t>Märten</t>
  </si>
  <si>
    <t>Kask</t>
  </si>
  <si>
    <t>Martin</t>
  </si>
  <si>
    <t>Ivo Kiisk</t>
  </si>
  <si>
    <t>IPF`i GL punkti</t>
  </si>
  <si>
    <t>IPF´i GL punkti</t>
  </si>
  <si>
    <t>Volmer</t>
  </si>
  <si>
    <t>Tanel</t>
  </si>
  <si>
    <t>Männisalu</t>
  </si>
  <si>
    <t xml:space="preserve">     Kristjan Kotto</t>
  </si>
  <si>
    <t>Karel</t>
  </si>
  <si>
    <t>Aedla</t>
  </si>
  <si>
    <t>Karl Aleksander</t>
  </si>
  <si>
    <t>Oberg</t>
  </si>
  <si>
    <t>Marten</t>
  </si>
  <si>
    <t>Gross</t>
  </si>
  <si>
    <t>Mariliis</t>
  </si>
  <si>
    <t xml:space="preserve">Valter </t>
  </si>
  <si>
    <t>Laes</t>
  </si>
  <si>
    <t>Raido</t>
  </si>
  <si>
    <t>Kehtna vald</t>
  </si>
  <si>
    <t>NB!!!</t>
  </si>
  <si>
    <t>Juunior</t>
  </si>
  <si>
    <t>Rapla RJ SK</t>
  </si>
  <si>
    <t>Märjamaa Power</t>
  </si>
  <si>
    <t>Sõõrumaa</t>
  </si>
  <si>
    <t>Gerda</t>
  </si>
  <si>
    <t>Gerda Sõõrumaa</t>
  </si>
  <si>
    <t xml:space="preserve"> Maakonna parimad  spordiveteranid:  </t>
  </si>
  <si>
    <t xml:space="preserve">Master 1 Naised    </t>
  </si>
  <si>
    <t xml:space="preserve">Master 1       </t>
  </si>
  <si>
    <t xml:space="preserve">Master 2                   </t>
  </si>
  <si>
    <t>Ants Torri</t>
  </si>
  <si>
    <t>Naised -57</t>
  </si>
  <si>
    <t>Naised -63</t>
  </si>
  <si>
    <t>Naised -69</t>
  </si>
  <si>
    <t>Karjane</t>
  </si>
  <si>
    <t>Liselle</t>
  </si>
  <si>
    <t>Kalbus</t>
  </si>
  <si>
    <t>Emiilia</t>
  </si>
  <si>
    <t xml:space="preserve">    Mehed -59kg</t>
  </si>
  <si>
    <t xml:space="preserve">    Mehed -66kg</t>
  </si>
  <si>
    <t xml:space="preserve">     Mehed -74kg</t>
  </si>
  <si>
    <t xml:space="preserve">    Mehed -83kg</t>
  </si>
  <si>
    <t xml:space="preserve">     Mehed -93kg</t>
  </si>
  <si>
    <t xml:space="preserve">     Mehed -105kg</t>
  </si>
  <si>
    <t xml:space="preserve">    Mehed -120kg</t>
  </si>
  <si>
    <t xml:space="preserve">     Mehed +120kg</t>
  </si>
  <si>
    <t>Prey</t>
  </si>
  <si>
    <t>Aron</t>
  </si>
  <si>
    <t>Naised +69</t>
  </si>
  <si>
    <t>69+</t>
  </si>
  <si>
    <t>Paeste</t>
  </si>
  <si>
    <t>Raul</t>
  </si>
  <si>
    <t>Järvakandi</t>
  </si>
  <si>
    <t>Kristo Ehrenpreis</t>
  </si>
  <si>
    <t>Kristjan Karl Meinberg</t>
  </si>
  <si>
    <t>Andre-Andy Bernhardt</t>
  </si>
  <si>
    <t>Paisu</t>
  </si>
  <si>
    <t>Lauri</t>
  </si>
  <si>
    <t xml:space="preserve">Linna </t>
  </si>
  <si>
    <t>Betti</t>
  </si>
  <si>
    <t>Rasmann</t>
  </si>
  <si>
    <t>Johanna</t>
  </si>
  <si>
    <t>Kendra</t>
  </si>
  <si>
    <t>Loose</t>
  </si>
  <si>
    <t>Kaidla</t>
  </si>
  <si>
    <t>Rosenthal</t>
  </si>
  <si>
    <t>Artur</t>
  </si>
  <si>
    <t>Rüütmaa</t>
  </si>
  <si>
    <t>Jan-Raien</t>
  </si>
  <si>
    <t>RAPLA MAAKONNA JA RAPLA SVK JÕUTÕSTMISE KARIKAVÕISTLUSED 2025</t>
  </si>
  <si>
    <t xml:space="preserve"> 16 veebruar 2025</t>
  </si>
  <si>
    <t>Noor</t>
  </si>
  <si>
    <t>2007 - 2011</t>
  </si>
  <si>
    <t>2006 - 2002</t>
  </si>
  <si>
    <t>Absoluut</t>
  </si>
  <si>
    <t>1986 - 2001</t>
  </si>
  <si>
    <t>M!</t>
  </si>
  <si>
    <t>1976 - 1985</t>
  </si>
  <si>
    <t>M2</t>
  </si>
  <si>
    <t>1966 - 1975</t>
  </si>
  <si>
    <t>M3</t>
  </si>
  <si>
    <t>1956 - 1965</t>
  </si>
  <si>
    <t>M4</t>
  </si>
  <si>
    <t>1955 - varem</t>
  </si>
  <si>
    <t>Lisanna</t>
  </si>
  <si>
    <t>Pajo</t>
  </si>
  <si>
    <t xml:space="preserve">Lisandra </t>
  </si>
  <si>
    <t>Leht</t>
  </si>
  <si>
    <t>Leo</t>
  </si>
  <si>
    <t>Henry</t>
  </si>
  <si>
    <t>Põhjakas</t>
  </si>
  <si>
    <t>Gregory</t>
  </si>
  <si>
    <t>Rõbtšenkov</t>
  </si>
  <si>
    <t>Taavi</t>
  </si>
  <si>
    <t>Mikkolt</t>
  </si>
  <si>
    <t>Laane</t>
  </si>
  <si>
    <t>Anthony</t>
  </si>
  <si>
    <t>Smirnov</t>
  </si>
  <si>
    <t>Sander</t>
  </si>
  <si>
    <t>Tammist</t>
  </si>
  <si>
    <t>Pajula</t>
  </si>
  <si>
    <t>Gethe</t>
  </si>
  <si>
    <t>Mitt</t>
  </si>
  <si>
    <t>Mirabel</t>
  </si>
  <si>
    <t>Aleksander</t>
  </si>
  <si>
    <t>Vassiljev</t>
  </si>
  <si>
    <t>Remo</t>
  </si>
  <si>
    <t>Põldmann</t>
  </si>
  <si>
    <t>Joel Mägi</t>
  </si>
  <si>
    <t>Asthon</t>
  </si>
  <si>
    <t>-</t>
  </si>
  <si>
    <t xml:space="preserve">     Aedla Karl Aleksander</t>
  </si>
  <si>
    <t>-57kg</t>
  </si>
  <si>
    <t>-105kg</t>
  </si>
  <si>
    <t>Mehed</t>
  </si>
  <si>
    <t>-83kg</t>
  </si>
  <si>
    <t>-93kg</t>
  </si>
  <si>
    <t xml:space="preserve">
</t>
  </si>
  <si>
    <t>Võistlused viis läbi Rapla Raskejõustiku Spordiklubi koos Rapla Maakonna Spordiliiduga.</t>
  </si>
  <si>
    <t xml:space="preserve"> Markus</t>
  </si>
  <si>
    <t>Kolm Parimat noort U18:</t>
  </si>
  <si>
    <t>Kolm Parimat noort U15:</t>
  </si>
  <si>
    <t>Kolm Parimat noort naised U18:</t>
  </si>
  <si>
    <t xml:space="preserve">Lamades surumise kuus parimat:  </t>
  </si>
  <si>
    <t>Rapla Sadolin Spordihoone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</si>
</sst>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
    <numFmt numFmtId="165" formatCode="0.000000"/>
    <numFmt numFmtId="166" formatCode="0.0"/>
    <numFmt numFmtId="167" formatCode="0.00;[Red]0.00"/>
  </numFmts>
  <fonts count="61" x14ac:knownFonts="1">
    <font>
      <sz val="11"/>
      <color theme="1"/>
      <name val="Calibri"/>
      <family val="2"/>
      <scheme val="minor"/>
    </font>
    <font>
      <sz val="11"/>
      <color rgb="FFFF0000"/>
      <name val="Calibri"/>
      <family val="2"/>
      <scheme val="minor"/>
    </font>
    <font>
      <sz val="11"/>
      <color theme="1"/>
      <name val="Arial"/>
      <family val="2"/>
    </font>
    <font>
      <sz val="10"/>
      <color indexed="8"/>
      <name val="Arial"/>
      <family val="2"/>
    </font>
    <font>
      <b/>
      <sz val="10"/>
      <color indexed="8"/>
      <name val="Arial"/>
      <family val="2"/>
    </font>
    <font>
      <sz val="10"/>
      <name val="Arial"/>
      <family val="2"/>
    </font>
    <font>
      <b/>
      <sz val="10"/>
      <name val="Arial"/>
      <family val="2"/>
    </font>
    <font>
      <sz val="11"/>
      <name val="Calibri"/>
      <family val="2"/>
      <scheme val="minor"/>
    </font>
    <font>
      <b/>
      <sz val="11"/>
      <color theme="1"/>
      <name val="Calibri"/>
      <family val="2"/>
      <scheme val="minor"/>
    </font>
    <font>
      <strike/>
      <sz val="11"/>
      <color theme="1"/>
      <name val="Calibri"/>
      <family val="2"/>
      <scheme val="minor"/>
    </font>
    <font>
      <u/>
      <sz val="11"/>
      <color theme="10"/>
      <name val="Calibri"/>
      <family val="2"/>
      <scheme val="minor"/>
    </font>
    <font>
      <u/>
      <sz val="11"/>
      <color theme="11"/>
      <name val="Calibri"/>
      <family val="2"/>
      <scheme val="minor"/>
    </font>
    <font>
      <sz val="8"/>
      <name val="Calibri"/>
      <family val="2"/>
      <scheme val="minor"/>
    </font>
    <font>
      <sz val="12"/>
      <name val="Times New Roman"/>
      <family val="1"/>
      <charset val="204"/>
    </font>
    <font>
      <sz val="10"/>
      <name val="Arial"/>
      <family val="2"/>
      <charset val="204"/>
    </font>
    <font>
      <sz val="11"/>
      <color rgb="FFFF9999"/>
      <name val="Arial"/>
      <family val="2"/>
    </font>
    <font>
      <b/>
      <sz val="11"/>
      <color theme="1"/>
      <name val="Calibri"/>
      <family val="2"/>
      <charset val="204"/>
      <scheme val="minor"/>
    </font>
    <font>
      <b/>
      <sz val="11"/>
      <color theme="8" tint="-0.249977111117893"/>
      <name val="Calibri"/>
      <family val="2"/>
      <scheme val="minor"/>
    </font>
    <font>
      <sz val="11"/>
      <color theme="1"/>
      <name val="Arial"/>
      <family val="2"/>
      <charset val="204"/>
    </font>
    <font>
      <sz val="11"/>
      <color theme="0"/>
      <name val="Calibri"/>
      <family val="2"/>
      <scheme val="minor"/>
    </font>
    <font>
      <b/>
      <sz val="11"/>
      <color theme="0"/>
      <name val="Calibri"/>
      <family val="2"/>
      <scheme val="minor"/>
    </font>
    <font>
      <sz val="11"/>
      <color rgb="FF92D050"/>
      <name val="Arial"/>
      <family val="2"/>
      <charset val="204"/>
    </font>
    <font>
      <sz val="12"/>
      <color rgb="FF969696"/>
      <name val="Calibri"/>
      <family val="2"/>
      <charset val="186"/>
    </font>
    <font>
      <sz val="14"/>
      <color theme="1"/>
      <name val="Calibri"/>
      <family val="2"/>
      <scheme val="minor"/>
    </font>
    <font>
      <b/>
      <sz val="14"/>
      <color rgb="FF0070C0"/>
      <name val="Calibri"/>
      <family val="2"/>
      <scheme val="minor"/>
    </font>
    <font>
      <sz val="11"/>
      <color rgb="FF002060"/>
      <name val="Calibri"/>
      <family val="2"/>
      <scheme val="minor"/>
    </font>
    <font>
      <sz val="12"/>
      <color indexed="8"/>
      <name val="Arial"/>
      <family val="2"/>
    </font>
    <font>
      <sz val="11"/>
      <color rgb="FF0070C0"/>
      <name val="Calibri"/>
      <family val="2"/>
      <scheme val="minor"/>
    </font>
    <font>
      <sz val="11"/>
      <color rgb="FFFF0066"/>
      <name val="Calibri"/>
      <family val="2"/>
      <scheme val="minor"/>
    </font>
    <font>
      <sz val="11"/>
      <color rgb="FF7030A0"/>
      <name val="Calibri"/>
      <family val="2"/>
      <scheme val="minor"/>
    </font>
    <font>
      <sz val="11"/>
      <color rgb="FF00B050"/>
      <name val="Calibri"/>
      <family val="2"/>
      <scheme val="minor"/>
    </font>
    <font>
      <sz val="11"/>
      <color theme="9" tint="-0.499984740745262"/>
      <name val="Calibri"/>
      <family val="2"/>
      <scheme val="minor"/>
    </font>
    <font>
      <sz val="11"/>
      <color rgb="FF0066FF"/>
      <name val="Calibri"/>
      <family val="2"/>
      <scheme val="minor"/>
    </font>
    <font>
      <sz val="10"/>
      <color theme="1"/>
      <name val="Arial"/>
      <family val="2"/>
      <charset val="186"/>
    </font>
    <font>
      <sz val="11"/>
      <color theme="1"/>
      <name val="Arial"/>
      <family val="2"/>
      <charset val="186"/>
    </font>
    <font>
      <sz val="10"/>
      <color indexed="8"/>
      <name val="Arial"/>
      <family val="2"/>
      <charset val="186"/>
    </font>
    <font>
      <sz val="10"/>
      <color rgb="FF00B050"/>
      <name val="Arial"/>
      <family val="2"/>
      <charset val="186"/>
    </font>
    <font>
      <sz val="10"/>
      <color rgb="FFFF0000"/>
      <name val="Arial"/>
      <family val="2"/>
      <charset val="186"/>
    </font>
    <font>
      <sz val="10"/>
      <color rgb="FFFF0066"/>
      <name val="Arial"/>
      <family val="2"/>
      <charset val="186"/>
    </font>
    <font>
      <sz val="10"/>
      <color rgb="FF0066FF"/>
      <name val="Arial"/>
      <family val="2"/>
      <charset val="186"/>
    </font>
    <font>
      <sz val="10"/>
      <color rgb="FF00B0F0"/>
      <name val="Arial"/>
      <family val="2"/>
      <charset val="186"/>
    </font>
    <font>
      <sz val="10"/>
      <color theme="7" tint="-0.249977111117893"/>
      <name val="Arial"/>
      <family val="2"/>
      <charset val="186"/>
    </font>
    <font>
      <sz val="10"/>
      <color rgb="FF7030A0"/>
      <name val="Arial"/>
      <family val="2"/>
      <charset val="186"/>
    </font>
    <font>
      <sz val="11"/>
      <color theme="9" tint="-0.249977111117893"/>
      <name val="Calibri"/>
      <family val="2"/>
      <charset val="186"/>
      <scheme val="minor"/>
    </font>
    <font>
      <sz val="11"/>
      <color theme="4" tint="-0.499984740745262"/>
      <name val="Calibri"/>
      <family val="2"/>
      <scheme val="minor"/>
    </font>
    <font>
      <sz val="11"/>
      <name val="Calibri"/>
      <family val="2"/>
      <charset val="186"/>
      <scheme val="minor"/>
    </font>
    <font>
      <sz val="11"/>
      <color theme="7" tint="-0.249977111117893"/>
      <name val="Calibri"/>
      <family val="2"/>
      <scheme val="minor"/>
    </font>
    <font>
      <sz val="10"/>
      <color rgb="FF0070C0"/>
      <name val="Arial"/>
      <family val="2"/>
      <charset val="186"/>
    </font>
    <font>
      <sz val="10"/>
      <color rgb="FF002060"/>
      <name val="Arial"/>
      <family val="2"/>
      <charset val="186"/>
    </font>
    <font>
      <b/>
      <sz val="12"/>
      <color rgb="FF5B9BD5"/>
      <name val="Calibri"/>
      <family val="2"/>
      <charset val="186"/>
      <scheme val="minor"/>
    </font>
    <font>
      <b/>
      <sz val="11"/>
      <color rgb="FF5B9BD5"/>
      <name val="Calibri"/>
      <family val="2"/>
      <charset val="186"/>
      <scheme val="minor"/>
    </font>
    <font>
      <sz val="11"/>
      <color rgb="FF00B050"/>
      <name val="Calibri"/>
      <family val="2"/>
      <charset val="186"/>
      <scheme val="minor"/>
    </font>
    <font>
      <sz val="11"/>
      <color theme="7" tint="-0.249977111117893"/>
      <name val="Calibri"/>
      <family val="2"/>
      <charset val="186"/>
      <scheme val="minor"/>
    </font>
    <font>
      <sz val="11"/>
      <color rgb="FF0070C0"/>
      <name val="Calibri"/>
      <family val="2"/>
      <charset val="186"/>
      <scheme val="minor"/>
    </font>
    <font>
      <sz val="11"/>
      <color rgb="FFFF0066"/>
      <name val="Calibri"/>
      <family val="2"/>
      <charset val="186"/>
      <scheme val="minor"/>
    </font>
    <font>
      <sz val="11"/>
      <color rgb="FFCC3300"/>
      <name val="Calibri"/>
      <family val="2"/>
      <charset val="186"/>
      <scheme val="minor"/>
    </font>
    <font>
      <sz val="11"/>
      <color rgb="FF660033"/>
      <name val="Calibri"/>
      <family val="2"/>
      <charset val="186"/>
      <scheme val="minor"/>
    </font>
    <font>
      <sz val="11"/>
      <color rgb="FFFF00FF"/>
      <name val="Calibri"/>
      <family val="2"/>
      <charset val="186"/>
      <scheme val="minor"/>
    </font>
    <font>
      <sz val="11"/>
      <color theme="9"/>
      <name val="Calibri"/>
      <family val="2"/>
      <scheme val="minor"/>
    </font>
    <font>
      <sz val="11"/>
      <color theme="9" tint="-0.249977111117893"/>
      <name val="Calibri"/>
      <family val="2"/>
      <scheme val="minor"/>
    </font>
    <font>
      <b/>
      <sz val="11"/>
      <color rgb="FF002060"/>
      <name val="Calibri"/>
      <family val="2"/>
      <charset val="186"/>
      <scheme val="minor"/>
    </font>
  </fonts>
  <fills count="8">
    <fill>
      <patternFill patternType="none"/>
    </fill>
    <fill>
      <patternFill patternType="gray125"/>
    </fill>
    <fill>
      <patternFill patternType="solid">
        <fgColor rgb="FF92D050"/>
        <bgColor indexed="64"/>
      </patternFill>
    </fill>
    <fill>
      <patternFill patternType="solid">
        <fgColor rgb="FFFF9999"/>
        <bgColor indexed="64"/>
      </patternFill>
    </fill>
    <fill>
      <patternFill patternType="solid">
        <fgColor theme="4" tint="0.79998168889431442"/>
        <bgColor indexed="64"/>
      </patternFill>
    </fill>
    <fill>
      <patternFill patternType="solid">
        <fgColor theme="0"/>
        <bgColor indexed="64"/>
      </patternFill>
    </fill>
    <fill>
      <patternFill patternType="solid">
        <fgColor rgb="FFFFE7F3"/>
        <bgColor indexed="64"/>
      </patternFill>
    </fill>
    <fill>
      <patternFill patternType="solid">
        <fgColor rgb="FFEFF5FB"/>
        <bgColor indexed="64"/>
      </patternFill>
    </fill>
  </fills>
  <borders count="13">
    <border>
      <left/>
      <right/>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8"/>
      </left>
      <right style="thin">
        <color indexed="8"/>
      </right>
      <top/>
      <bottom style="thin">
        <color indexed="8"/>
      </bottom>
      <diagonal/>
    </border>
    <border>
      <left style="thin">
        <color indexed="8"/>
      </left>
      <right style="thin">
        <color indexed="8"/>
      </right>
      <top/>
      <bottom/>
      <diagonal/>
    </border>
    <border>
      <left style="thin">
        <color indexed="8"/>
      </left>
      <right/>
      <top/>
      <bottom/>
      <diagonal/>
    </border>
    <border>
      <left/>
      <right/>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9">
    <xf numFmtId="0" fontId="0" fillId="0" borderId="0"/>
    <xf numFmtId="0" fontId="3" fillId="0" borderId="0"/>
    <xf numFmtId="0" fontId="5" fillId="0" borderId="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cellStyleXfs>
  <cellXfs count="186">
    <xf numFmtId="0" fontId="0" fillId="0" borderId="0" xfId="0"/>
    <xf numFmtId="0" fontId="2" fillId="0" borderId="0" xfId="0" applyFont="1" applyAlignment="1">
      <alignment horizontal="center"/>
    </xf>
    <xf numFmtId="0" fontId="0" fillId="0" borderId="0" xfId="0" applyAlignment="1">
      <alignment horizontal="center"/>
    </xf>
    <xf numFmtId="0" fontId="5" fillId="0" borderId="0" xfId="2"/>
    <xf numFmtId="0" fontId="4" fillId="0" borderId="1" xfId="1" applyFont="1" applyBorder="1" applyAlignment="1">
      <alignment horizontal="center"/>
    </xf>
    <xf numFmtId="0" fontId="3" fillId="0" borderId="0" xfId="1"/>
    <xf numFmtId="164" fontId="0" fillId="0" borderId="0" xfId="0" applyNumberFormat="1"/>
    <xf numFmtId="2" fontId="0" fillId="0" borderId="0" xfId="0" applyNumberFormat="1" applyAlignment="1">
      <alignment horizontal="center"/>
    </xf>
    <xf numFmtId="0" fontId="1" fillId="0" borderId="0" xfId="0" applyFont="1"/>
    <xf numFmtId="0" fontId="7" fillId="0" borderId="0" xfId="0" applyFont="1"/>
    <xf numFmtId="1" fontId="0" fillId="0" borderId="0" xfId="0" applyNumberFormat="1" applyAlignment="1">
      <alignment horizontal="center"/>
    </xf>
    <xf numFmtId="0" fontId="0" fillId="2" borderId="0" xfId="0" applyFill="1" applyAlignment="1">
      <alignment horizontal="center"/>
    </xf>
    <xf numFmtId="0" fontId="9" fillId="3" borderId="0" xfId="0" applyFont="1" applyFill="1" applyAlignment="1">
      <alignment horizontal="center"/>
    </xf>
    <xf numFmtId="0" fontId="0" fillId="0" borderId="2" xfId="0" applyBorder="1" applyAlignment="1" applyProtection="1">
      <alignment horizontal="center"/>
      <protection locked="0"/>
    </xf>
    <xf numFmtId="1" fontId="0" fillId="0" borderId="2" xfId="0" applyNumberFormat="1" applyBorder="1" applyAlignment="1" applyProtection="1">
      <alignment horizontal="center"/>
      <protection locked="0"/>
    </xf>
    <xf numFmtId="2" fontId="0" fillId="0" borderId="2" xfId="0" applyNumberFormat="1" applyBorder="1" applyAlignment="1" applyProtection="1">
      <alignment horizontal="center"/>
      <protection locked="0"/>
    </xf>
    <xf numFmtId="0" fontId="2" fillId="0" borderId="2" xfId="0" applyFont="1" applyBorder="1" applyAlignment="1" applyProtection="1">
      <alignment horizontal="center"/>
      <protection locked="0"/>
    </xf>
    <xf numFmtId="0" fontId="4" fillId="0" borderId="3" xfId="1" applyFont="1" applyBorder="1" applyAlignment="1">
      <alignment horizontal="center"/>
    </xf>
    <xf numFmtId="0" fontId="13" fillId="0" borderId="4" xfId="0" applyFont="1" applyBorder="1" applyAlignment="1">
      <alignment horizontal="right" vertical="center" wrapText="1"/>
    </xf>
    <xf numFmtId="0" fontId="13" fillId="0" borderId="5" xfId="0" applyFont="1" applyBorder="1" applyAlignment="1">
      <alignment horizontal="right" vertical="center" wrapText="1"/>
    </xf>
    <xf numFmtId="0" fontId="6" fillId="0" borderId="0" xfId="1" applyFont="1"/>
    <xf numFmtId="0" fontId="4" fillId="0" borderId="6" xfId="1" applyFont="1" applyBorder="1" applyAlignment="1">
      <alignment horizontal="center"/>
    </xf>
    <xf numFmtId="0" fontId="14" fillId="0" borderId="6" xfId="1" applyFont="1" applyBorder="1" applyAlignment="1">
      <alignment horizontal="center"/>
    </xf>
    <xf numFmtId="0" fontId="4" fillId="0" borderId="7" xfId="1" applyFont="1" applyBorder="1" applyAlignment="1">
      <alignment horizontal="center"/>
    </xf>
    <xf numFmtId="0" fontId="4" fillId="0" borderId="8" xfId="1" applyFont="1" applyBorder="1" applyAlignment="1">
      <alignment horizontal="center"/>
    </xf>
    <xf numFmtId="0" fontId="4" fillId="0" borderId="9" xfId="1" applyFont="1" applyBorder="1" applyAlignment="1">
      <alignment horizontal="center"/>
    </xf>
    <xf numFmtId="0" fontId="4" fillId="0" borderId="0" xfId="1" applyFont="1"/>
    <xf numFmtId="0" fontId="0" fillId="0" borderId="4" xfId="0" applyBorder="1" applyAlignment="1" applyProtection="1">
      <alignment horizontal="center"/>
      <protection locked="0"/>
    </xf>
    <xf numFmtId="0" fontId="15" fillId="0" borderId="0" xfId="0" applyFont="1" applyAlignment="1">
      <alignment horizontal="center"/>
    </xf>
    <xf numFmtId="2" fontId="0" fillId="0" borderId="4" xfId="0" applyNumberFormat="1" applyBorder="1" applyAlignment="1" applyProtection="1">
      <alignment horizontal="center"/>
      <protection locked="0"/>
    </xf>
    <xf numFmtId="0" fontId="8" fillId="0" borderId="0" xfId="0" applyFont="1" applyAlignment="1">
      <alignment vertical="center" wrapText="1"/>
    </xf>
    <xf numFmtId="0" fontId="0" fillId="4" borderId="2" xfId="0" applyFill="1" applyBorder="1" applyAlignment="1">
      <alignment horizontal="center"/>
    </xf>
    <xf numFmtId="166" fontId="0" fillId="0" borderId="2" xfId="0" applyNumberFormat="1" applyBorder="1" applyAlignment="1" applyProtection="1">
      <alignment horizontal="center"/>
      <protection locked="0"/>
    </xf>
    <xf numFmtId="166" fontId="0" fillId="4" borderId="2" xfId="0" applyNumberFormat="1" applyFill="1" applyBorder="1" applyAlignment="1">
      <alignment horizontal="center"/>
    </xf>
    <xf numFmtId="166" fontId="16" fillId="4" borderId="2" xfId="0" applyNumberFormat="1" applyFont="1" applyFill="1" applyBorder="1" applyAlignment="1">
      <alignment horizontal="center"/>
    </xf>
    <xf numFmtId="0" fontId="17" fillId="4" borderId="4" xfId="0" applyFont="1" applyFill="1" applyBorder="1" applyAlignment="1">
      <alignment horizontal="center" vertical="center" wrapText="1"/>
    </xf>
    <xf numFmtId="1" fontId="17" fillId="4" borderId="4" xfId="0" applyNumberFormat="1" applyFont="1" applyFill="1" applyBorder="1" applyAlignment="1">
      <alignment horizontal="center" vertical="center" wrapText="1"/>
    </xf>
    <xf numFmtId="2" fontId="17" fillId="4" borderId="4" xfId="0" applyNumberFormat="1" applyFont="1" applyFill="1" applyBorder="1" applyAlignment="1">
      <alignment horizontal="center" vertical="center" wrapText="1"/>
    </xf>
    <xf numFmtId="165" fontId="0" fillId="4" borderId="2" xfId="0" applyNumberFormat="1" applyFill="1" applyBorder="1"/>
    <xf numFmtId="164" fontId="17" fillId="4" borderId="2" xfId="0" applyNumberFormat="1" applyFont="1" applyFill="1" applyBorder="1" applyAlignment="1">
      <alignment horizontal="center" vertical="center" wrapText="1"/>
    </xf>
    <xf numFmtId="0" fontId="18" fillId="0" borderId="0" xfId="0" applyFont="1" applyAlignment="1">
      <alignment horizontal="center"/>
    </xf>
    <xf numFmtId="0" fontId="17" fillId="4" borderId="4" xfId="0" applyFont="1" applyFill="1" applyBorder="1" applyAlignment="1" applyProtection="1">
      <alignment horizontal="center" vertical="center" wrapText="1"/>
      <protection locked="0"/>
    </xf>
    <xf numFmtId="0" fontId="20" fillId="0" borderId="0" xfId="0" applyFont="1"/>
    <xf numFmtId="0" fontId="19" fillId="0" borderId="0" xfId="0" applyFont="1"/>
    <xf numFmtId="0" fontId="21" fillId="0" borderId="0" xfId="0" applyFont="1" applyAlignment="1">
      <alignment horizontal="center"/>
    </xf>
    <xf numFmtId="0" fontId="23" fillId="0" borderId="0" xfId="0" applyFont="1" applyAlignment="1">
      <alignment horizontal="center"/>
    </xf>
    <xf numFmtId="0" fontId="23" fillId="0" borderId="0" xfId="0" applyFont="1"/>
    <xf numFmtId="0" fontId="24" fillId="0" borderId="0" xfId="0" applyFont="1" applyAlignment="1" applyProtection="1">
      <alignment horizontal="center"/>
      <protection locked="0"/>
    </xf>
    <xf numFmtId="0" fontId="26" fillId="0" borderId="0" xfId="1" applyFont="1"/>
    <xf numFmtId="1" fontId="30" fillId="0" borderId="2" xfId="0" applyNumberFormat="1" applyFont="1" applyBorder="1" applyAlignment="1" applyProtection="1">
      <alignment horizontal="center"/>
      <protection locked="0"/>
    </xf>
    <xf numFmtId="165" fontId="7" fillId="4" borderId="2" xfId="0" applyNumberFormat="1" applyFont="1" applyFill="1" applyBorder="1"/>
    <xf numFmtId="0" fontId="27" fillId="0" borderId="2" xfId="0" applyFont="1" applyBorder="1" applyAlignment="1" applyProtection="1">
      <alignment horizontal="center"/>
      <protection locked="0"/>
    </xf>
    <xf numFmtId="1" fontId="7" fillId="0" borderId="2" xfId="0" applyNumberFormat="1" applyFont="1" applyBorder="1" applyAlignment="1" applyProtection="1">
      <alignment horizontal="center"/>
      <protection locked="0"/>
    </xf>
    <xf numFmtId="0" fontId="34" fillId="0" borderId="0" xfId="0" applyFont="1" applyAlignment="1">
      <alignment horizontal="center"/>
    </xf>
    <xf numFmtId="0" fontId="35" fillId="0" borderId="0" xfId="1" applyFont="1" applyAlignment="1">
      <alignment horizontal="center"/>
    </xf>
    <xf numFmtId="0" fontId="35" fillId="0" borderId="0" xfId="1" applyFont="1"/>
    <xf numFmtId="0" fontId="33" fillId="0" borderId="0" xfId="0" applyFont="1" applyAlignment="1">
      <alignment horizontal="center"/>
    </xf>
    <xf numFmtId="0" fontId="35" fillId="0" borderId="0" xfId="1" applyFont="1" applyProtection="1">
      <protection locked="0"/>
    </xf>
    <xf numFmtId="0" fontId="33" fillId="0" borderId="0" xfId="0" applyFont="1" applyAlignment="1">
      <alignment horizontal="left"/>
    </xf>
    <xf numFmtId="0" fontId="35" fillId="0" borderId="0" xfId="0" applyFont="1"/>
    <xf numFmtId="1" fontId="32" fillId="0" borderId="2" xfId="0" applyNumberFormat="1" applyFont="1" applyBorder="1" applyAlignment="1" applyProtection="1">
      <alignment horizontal="center"/>
      <protection locked="0"/>
    </xf>
    <xf numFmtId="0" fontId="0" fillId="0" borderId="2" xfId="0" applyBorder="1" applyAlignment="1" applyProtection="1">
      <alignment horizontal="left"/>
      <protection locked="0"/>
    </xf>
    <xf numFmtId="0" fontId="0" fillId="6" borderId="2" xfId="0" applyFill="1" applyBorder="1" applyAlignment="1" applyProtection="1">
      <alignment horizontal="center"/>
      <protection locked="0"/>
    </xf>
    <xf numFmtId="0" fontId="28" fillId="6" borderId="2" xfId="0" applyFont="1" applyFill="1" applyBorder="1" applyAlignment="1" applyProtection="1">
      <alignment horizontal="center"/>
      <protection locked="0"/>
    </xf>
    <xf numFmtId="1" fontId="0" fillId="6" borderId="2" xfId="0" applyNumberFormat="1" applyFill="1" applyBorder="1" applyAlignment="1" applyProtection="1">
      <alignment horizontal="center"/>
      <protection locked="0"/>
    </xf>
    <xf numFmtId="2" fontId="0" fillId="6" borderId="2" xfId="0" applyNumberFormat="1" applyFill="1" applyBorder="1" applyAlignment="1" applyProtection="1">
      <alignment horizontal="center"/>
      <protection locked="0"/>
    </xf>
    <xf numFmtId="0" fontId="0" fillId="6" borderId="2" xfId="0" applyFill="1" applyBorder="1" applyAlignment="1">
      <alignment horizontal="center"/>
    </xf>
    <xf numFmtId="0" fontId="2" fillId="6" borderId="2" xfId="0" applyFont="1" applyFill="1" applyBorder="1" applyAlignment="1" applyProtection="1">
      <alignment horizontal="center"/>
      <protection locked="0"/>
    </xf>
    <xf numFmtId="166" fontId="0" fillId="6" borderId="2" xfId="0" applyNumberFormat="1" applyFill="1" applyBorder="1" applyAlignment="1" applyProtection="1">
      <alignment horizontal="center"/>
      <protection locked="0"/>
    </xf>
    <xf numFmtId="166" fontId="0" fillId="6" borderId="2" xfId="0" applyNumberFormat="1" applyFill="1" applyBorder="1" applyAlignment="1">
      <alignment horizontal="center"/>
    </xf>
    <xf numFmtId="166" fontId="16" fillId="6" borderId="2" xfId="0" applyNumberFormat="1" applyFont="1" applyFill="1" applyBorder="1" applyAlignment="1">
      <alignment horizontal="center"/>
    </xf>
    <xf numFmtId="165" fontId="0" fillId="6" borderId="2" xfId="0" applyNumberFormat="1" applyFill="1" applyBorder="1"/>
    <xf numFmtId="0" fontId="0" fillId="7" borderId="4" xfId="0"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2" fontId="0" fillId="7" borderId="2" xfId="0" applyNumberFormat="1" applyFill="1" applyBorder="1" applyAlignment="1" applyProtection="1">
      <alignment horizontal="center"/>
      <protection locked="0"/>
    </xf>
    <xf numFmtId="2" fontId="0" fillId="7" borderId="4" xfId="0" applyNumberFormat="1" applyFill="1" applyBorder="1" applyAlignment="1" applyProtection="1">
      <alignment horizontal="center"/>
      <protection locked="0"/>
    </xf>
    <xf numFmtId="0" fontId="0" fillId="7" borderId="2" xfId="0" applyFill="1" applyBorder="1" applyAlignment="1">
      <alignment horizontal="center"/>
    </xf>
    <xf numFmtId="0" fontId="2" fillId="7" borderId="2" xfId="0" applyFont="1" applyFill="1" applyBorder="1" applyAlignment="1" applyProtection="1">
      <alignment horizontal="center"/>
      <protection locked="0"/>
    </xf>
    <xf numFmtId="166" fontId="0" fillId="7" borderId="2" xfId="0" applyNumberFormat="1" applyFill="1" applyBorder="1" applyAlignment="1" applyProtection="1">
      <alignment horizontal="center"/>
      <protection locked="0"/>
    </xf>
    <xf numFmtId="166" fontId="0" fillId="7" borderId="2" xfId="0" applyNumberFormat="1" applyFill="1" applyBorder="1" applyAlignment="1">
      <alignment horizontal="center"/>
    </xf>
    <xf numFmtId="166" fontId="16" fillId="7" borderId="2" xfId="0" applyNumberFormat="1" applyFont="1" applyFill="1" applyBorder="1" applyAlignment="1">
      <alignment horizontal="center"/>
    </xf>
    <xf numFmtId="165" fontId="0" fillId="7" borderId="2" xfId="0" applyNumberFormat="1" applyFill="1" applyBorder="1"/>
    <xf numFmtId="0" fontId="27" fillId="7" borderId="4" xfId="0" applyFont="1" applyFill="1" applyBorder="1" applyAlignment="1" applyProtection="1">
      <alignment horizontal="center"/>
      <protection locked="0"/>
    </xf>
    <xf numFmtId="0" fontId="0" fillId="7" borderId="2" xfId="0" applyFill="1" applyBorder="1" applyAlignment="1" applyProtection="1">
      <alignment horizontal="center"/>
      <protection locked="0"/>
    </xf>
    <xf numFmtId="0" fontId="27" fillId="7" borderId="2" xfId="0" applyFont="1" applyFill="1" applyBorder="1" applyAlignment="1" applyProtection="1">
      <alignment horizontal="center"/>
      <protection locked="0"/>
    </xf>
    <xf numFmtId="1" fontId="0" fillId="7" borderId="2" xfId="0" applyNumberFormat="1" applyFill="1" applyBorder="1" applyAlignment="1" applyProtection="1">
      <alignment horizontal="center"/>
      <protection locked="0"/>
    </xf>
    <xf numFmtId="1" fontId="30" fillId="0" borderId="4" xfId="0" applyNumberFormat="1" applyFont="1" applyBorder="1" applyAlignment="1" applyProtection="1">
      <alignment horizontal="center"/>
      <protection locked="0"/>
    </xf>
    <xf numFmtId="2" fontId="0" fillId="0" borderId="0" xfId="0" applyNumberFormat="1"/>
    <xf numFmtId="0" fontId="38" fillId="0" borderId="0" xfId="0" applyFont="1" applyAlignment="1">
      <alignment horizontal="center"/>
    </xf>
    <xf numFmtId="1" fontId="1" fillId="0" borderId="2" xfId="0" applyNumberFormat="1" applyFont="1" applyBorder="1" applyAlignment="1" applyProtection="1">
      <alignment horizontal="center"/>
      <protection locked="0"/>
    </xf>
    <xf numFmtId="0" fontId="36" fillId="0" borderId="0" xfId="0" applyFont="1" applyAlignment="1">
      <alignment horizontal="center"/>
    </xf>
    <xf numFmtId="0" fontId="41" fillId="0" borderId="0" xfId="0" applyFont="1" applyAlignment="1">
      <alignment horizontal="center"/>
    </xf>
    <xf numFmtId="0" fontId="37" fillId="0" borderId="0" xfId="0" applyFont="1" applyAlignment="1">
      <alignment horizontal="center"/>
    </xf>
    <xf numFmtId="0" fontId="39" fillId="0" borderId="0" xfId="0" applyFont="1" applyAlignment="1">
      <alignment horizontal="center"/>
    </xf>
    <xf numFmtId="0" fontId="40" fillId="0" borderId="0" xfId="0" applyFont="1" applyAlignment="1">
      <alignment horizontal="center"/>
    </xf>
    <xf numFmtId="0" fontId="42" fillId="0" borderId="0" xfId="0" applyFont="1" applyAlignment="1">
      <alignment horizontal="center"/>
    </xf>
    <xf numFmtId="0" fontId="44" fillId="0" borderId="2" xfId="0" applyFont="1" applyBorder="1" applyAlignment="1" applyProtection="1">
      <alignment horizontal="center"/>
      <protection locked="0"/>
    </xf>
    <xf numFmtId="0" fontId="45" fillId="0" borderId="2" xfId="0" applyFont="1" applyBorder="1" applyAlignment="1">
      <alignment horizontal="center"/>
    </xf>
    <xf numFmtId="1" fontId="46" fillId="0" borderId="2" xfId="0" applyNumberFormat="1" applyFont="1" applyBorder="1" applyAlignment="1" applyProtection="1">
      <alignment horizontal="center"/>
      <protection locked="0"/>
    </xf>
    <xf numFmtId="0" fontId="0" fillId="0" borderId="11" xfId="0" applyBorder="1" applyAlignment="1" applyProtection="1">
      <alignment horizontal="center"/>
      <protection locked="0"/>
    </xf>
    <xf numFmtId="0" fontId="47" fillId="0" borderId="0" xfId="1" applyFont="1" applyAlignment="1">
      <alignment horizontal="center"/>
    </xf>
    <xf numFmtId="0" fontId="47" fillId="0" borderId="0" xfId="1" applyFont="1" applyAlignment="1">
      <alignment horizontal="left"/>
    </xf>
    <xf numFmtId="2" fontId="47" fillId="0" borderId="0" xfId="0" applyNumberFormat="1" applyFont="1" applyAlignment="1">
      <alignment horizontal="center"/>
    </xf>
    <xf numFmtId="0" fontId="47" fillId="0" borderId="0" xfId="1" applyFont="1"/>
    <xf numFmtId="0" fontId="47" fillId="0" borderId="0" xfId="1" applyFont="1" applyAlignment="1">
      <alignment horizontal="right"/>
    </xf>
    <xf numFmtId="0" fontId="47" fillId="0" borderId="0" xfId="0" applyFont="1" applyAlignment="1">
      <alignment horizontal="center"/>
    </xf>
    <xf numFmtId="1" fontId="27" fillId="0" borderId="0" xfId="0" applyNumberFormat="1" applyFont="1" applyAlignment="1">
      <alignment horizontal="center"/>
    </xf>
    <xf numFmtId="2" fontId="27" fillId="0" borderId="0" xfId="0" applyNumberFormat="1" applyFont="1" applyAlignment="1">
      <alignment horizontal="center"/>
    </xf>
    <xf numFmtId="0" fontId="27" fillId="0" borderId="0" xfId="0" applyFont="1" applyAlignment="1">
      <alignment horizontal="center"/>
    </xf>
    <xf numFmtId="0" fontId="47" fillId="0" borderId="0" xfId="0" applyFont="1" applyAlignment="1">
      <alignment horizontal="right"/>
    </xf>
    <xf numFmtId="0" fontId="37" fillId="0" borderId="0" xfId="0" applyFont="1" applyAlignment="1">
      <alignment horizontal="left"/>
    </xf>
    <xf numFmtId="167" fontId="37" fillId="0" borderId="0" xfId="0" applyNumberFormat="1" applyFont="1" applyAlignment="1">
      <alignment horizontal="center"/>
    </xf>
    <xf numFmtId="167" fontId="39" fillId="0" borderId="0" xfId="0" applyNumberFormat="1" applyFont="1" applyAlignment="1">
      <alignment horizontal="center"/>
    </xf>
    <xf numFmtId="0" fontId="38" fillId="0" borderId="0" xfId="0" applyFont="1"/>
    <xf numFmtId="0" fontId="38" fillId="0" borderId="0" xfId="0" applyFont="1" applyAlignment="1">
      <alignment horizontal="left"/>
    </xf>
    <xf numFmtId="0" fontId="48" fillId="0" borderId="0" xfId="1" applyFont="1" applyAlignment="1">
      <alignment horizontal="center"/>
    </xf>
    <xf numFmtId="0" fontId="48" fillId="0" borderId="0" xfId="1" applyFont="1" applyAlignment="1">
      <alignment horizontal="left"/>
    </xf>
    <xf numFmtId="1" fontId="25" fillId="0" borderId="0" xfId="0" applyNumberFormat="1" applyFont="1" applyAlignment="1">
      <alignment horizontal="center"/>
    </xf>
    <xf numFmtId="0" fontId="48" fillId="0" borderId="0" xfId="1" applyFont="1" applyAlignment="1">
      <alignment horizontal="right"/>
    </xf>
    <xf numFmtId="2" fontId="48" fillId="0" borderId="0" xfId="0" applyNumberFormat="1" applyFont="1" applyAlignment="1">
      <alignment horizontal="center"/>
    </xf>
    <xf numFmtId="0" fontId="25" fillId="0" borderId="0" xfId="0" applyFont="1" applyAlignment="1">
      <alignment horizontal="center"/>
    </xf>
    <xf numFmtId="0" fontId="48" fillId="0" borderId="0" xfId="1" applyFont="1"/>
    <xf numFmtId="0" fontId="38" fillId="0" borderId="0" xfId="1" applyFont="1" applyAlignment="1">
      <alignment horizontal="center"/>
    </xf>
    <xf numFmtId="0" fontId="38" fillId="0" borderId="0" xfId="1" applyFont="1" applyAlignment="1">
      <alignment horizontal="left"/>
    </xf>
    <xf numFmtId="1" fontId="28" fillId="0" borderId="0" xfId="0" applyNumberFormat="1" applyFont="1" applyAlignment="1">
      <alignment horizontal="center"/>
    </xf>
    <xf numFmtId="0" fontId="28" fillId="0" borderId="0" xfId="0" applyFont="1" applyAlignment="1">
      <alignment horizontal="center"/>
    </xf>
    <xf numFmtId="2" fontId="38" fillId="0" borderId="0" xfId="0" applyNumberFormat="1" applyFont="1" applyAlignment="1">
      <alignment horizontal="center"/>
    </xf>
    <xf numFmtId="0" fontId="38" fillId="0" borderId="0" xfId="1" applyFont="1"/>
    <xf numFmtId="0" fontId="37" fillId="0" borderId="0" xfId="1" applyFont="1" applyAlignment="1">
      <alignment horizontal="left"/>
    </xf>
    <xf numFmtId="0" fontId="39" fillId="0" borderId="0" xfId="0" applyFont="1" applyAlignment="1">
      <alignment horizontal="left"/>
    </xf>
    <xf numFmtId="1" fontId="46" fillId="0" borderId="4" xfId="0" applyNumberFormat="1" applyFont="1" applyBorder="1" applyAlignment="1" applyProtection="1">
      <alignment horizontal="center"/>
      <protection locked="0"/>
    </xf>
    <xf numFmtId="0" fontId="27" fillId="0" borderId="4" xfId="0" applyFont="1" applyBorder="1" applyAlignment="1" applyProtection="1">
      <alignment horizontal="center"/>
      <protection locked="0"/>
    </xf>
    <xf numFmtId="0" fontId="0" fillId="0" borderId="0" xfId="0" applyAlignment="1">
      <alignment horizontal="right"/>
    </xf>
    <xf numFmtId="0" fontId="29" fillId="0" borderId="4" xfId="0" applyFont="1" applyBorder="1" applyAlignment="1" applyProtection="1">
      <alignment horizontal="center"/>
      <protection locked="0"/>
    </xf>
    <xf numFmtId="0" fontId="29" fillId="0" borderId="2" xfId="0" applyFont="1" applyBorder="1" applyAlignment="1" applyProtection="1">
      <alignment horizontal="center"/>
      <protection locked="0"/>
    </xf>
    <xf numFmtId="0" fontId="51" fillId="0" borderId="0" xfId="0" applyFont="1" applyAlignment="1">
      <alignment horizontal="center"/>
    </xf>
    <xf numFmtId="0" fontId="31" fillId="0" borderId="4" xfId="0" applyFont="1" applyBorder="1" applyAlignment="1" applyProtection="1">
      <alignment horizontal="center"/>
      <protection locked="0"/>
    </xf>
    <xf numFmtId="1" fontId="32" fillId="0" borderId="4" xfId="0" applyNumberFormat="1" applyFont="1" applyBorder="1" applyAlignment="1" applyProtection="1">
      <alignment horizontal="center"/>
      <protection locked="0"/>
    </xf>
    <xf numFmtId="167" fontId="38" fillId="0" borderId="0" xfId="0" applyNumberFormat="1" applyFont="1" applyAlignment="1">
      <alignment horizontal="center"/>
    </xf>
    <xf numFmtId="0" fontId="51" fillId="0" borderId="0" xfId="0" applyFont="1" applyAlignment="1">
      <alignment horizontal="left"/>
    </xf>
    <xf numFmtId="0" fontId="52" fillId="0" borderId="0" xfId="0" applyFont="1" applyAlignment="1">
      <alignment horizontal="left"/>
    </xf>
    <xf numFmtId="0" fontId="53" fillId="0" borderId="0" xfId="0" applyFont="1" applyAlignment="1">
      <alignment horizontal="left"/>
    </xf>
    <xf numFmtId="0" fontId="54" fillId="0" borderId="0" xfId="0" applyFont="1" applyAlignment="1">
      <alignment horizontal="left"/>
    </xf>
    <xf numFmtId="0" fontId="55" fillId="0" borderId="0" xfId="0" applyFont="1" applyAlignment="1">
      <alignment horizontal="left"/>
    </xf>
    <xf numFmtId="0" fontId="56" fillId="0" borderId="0" xfId="0" applyFont="1" applyAlignment="1">
      <alignment horizontal="left"/>
    </xf>
    <xf numFmtId="0" fontId="57" fillId="0" borderId="0" xfId="0" applyFont="1" applyAlignment="1">
      <alignment horizontal="left"/>
    </xf>
    <xf numFmtId="0" fontId="51" fillId="0" borderId="0" xfId="0" applyFont="1" applyAlignment="1">
      <alignment horizontal="right"/>
    </xf>
    <xf numFmtId="0" fontId="52" fillId="0" borderId="0" xfId="0" applyFont="1" applyAlignment="1">
      <alignment horizontal="right"/>
    </xf>
    <xf numFmtId="0" fontId="53" fillId="0" borderId="0" xfId="0" applyFont="1" applyAlignment="1">
      <alignment horizontal="right"/>
    </xf>
    <xf numFmtId="0" fontId="54" fillId="0" borderId="0" xfId="0" applyFont="1" applyAlignment="1">
      <alignment horizontal="right"/>
    </xf>
    <xf numFmtId="0" fontId="55" fillId="0" borderId="0" xfId="0" applyFont="1" applyAlignment="1">
      <alignment horizontal="right"/>
    </xf>
    <xf numFmtId="0" fontId="56" fillId="0" borderId="0" xfId="0" applyFont="1" applyAlignment="1">
      <alignment horizontal="right"/>
    </xf>
    <xf numFmtId="0" fontId="57" fillId="0" borderId="0" xfId="0" applyFont="1" applyAlignment="1">
      <alignment horizontal="right"/>
    </xf>
    <xf numFmtId="1" fontId="30" fillId="5" borderId="2" xfId="0" applyNumberFormat="1" applyFont="1" applyFill="1" applyBorder="1" applyAlignment="1" applyProtection="1">
      <alignment horizontal="center"/>
      <protection locked="0"/>
    </xf>
    <xf numFmtId="0" fontId="45" fillId="0" borderId="4" xfId="0" applyFont="1" applyBorder="1" applyAlignment="1">
      <alignment horizontal="center" wrapText="1"/>
    </xf>
    <xf numFmtId="0" fontId="45" fillId="0" borderId="4" xfId="0" applyFont="1" applyBorder="1" applyAlignment="1">
      <alignment horizontal="center"/>
    </xf>
    <xf numFmtId="0" fontId="7" fillId="0" borderId="4" xfId="0" applyFont="1" applyBorder="1" applyAlignment="1">
      <alignment horizontal="center" wrapText="1"/>
    </xf>
    <xf numFmtId="0" fontId="7" fillId="0" borderId="4" xfId="0" applyFont="1" applyBorder="1" applyAlignment="1">
      <alignment horizontal="center"/>
    </xf>
    <xf numFmtId="0" fontId="7" fillId="0" borderId="4" xfId="0" applyFont="1" applyBorder="1" applyAlignment="1" applyProtection="1">
      <alignment horizontal="center"/>
      <protection locked="0"/>
    </xf>
    <xf numFmtId="1" fontId="58" fillId="0" borderId="2" xfId="0" applyNumberFormat="1" applyFont="1" applyBorder="1" applyAlignment="1" applyProtection="1">
      <alignment horizontal="center"/>
      <protection locked="0"/>
    </xf>
    <xf numFmtId="0" fontId="43" fillId="0" borderId="0" xfId="0" applyFont="1" applyAlignment="1">
      <alignment horizontal="center"/>
    </xf>
    <xf numFmtId="165" fontId="30" fillId="4" borderId="2" xfId="0" applyNumberFormat="1" applyFont="1" applyFill="1" applyBorder="1"/>
    <xf numFmtId="165" fontId="59" fillId="4" borderId="2" xfId="0" applyNumberFormat="1" applyFont="1" applyFill="1" applyBorder="1"/>
    <xf numFmtId="0" fontId="7" fillId="0" borderId="2" xfId="0" applyFont="1" applyBorder="1" applyAlignment="1">
      <alignment horizontal="center" wrapText="1"/>
    </xf>
    <xf numFmtId="0" fontId="32" fillId="0" borderId="4" xfId="0" applyFont="1" applyBorder="1" applyAlignment="1" applyProtection="1">
      <alignment horizontal="center"/>
      <protection locked="0"/>
    </xf>
    <xf numFmtId="0" fontId="29" fillId="0" borderId="12" xfId="0" applyFont="1" applyBorder="1" applyAlignment="1" applyProtection="1">
      <alignment horizontal="center"/>
      <protection locked="0"/>
    </xf>
    <xf numFmtId="1" fontId="1" fillId="0" borderId="4" xfId="0" applyNumberFormat="1" applyFont="1" applyBorder="1" applyAlignment="1" applyProtection="1">
      <alignment horizontal="center"/>
      <protection locked="0"/>
    </xf>
    <xf numFmtId="0" fontId="45" fillId="0" borderId="2" xfId="0" applyFont="1" applyBorder="1" applyAlignment="1">
      <alignment horizontal="center" wrapText="1"/>
    </xf>
    <xf numFmtId="0" fontId="51" fillId="0" borderId="4" xfId="0" applyFont="1" applyBorder="1" applyAlignment="1">
      <alignment horizontal="center"/>
    </xf>
    <xf numFmtId="1" fontId="46" fillId="0" borderId="0" xfId="0" applyNumberFormat="1" applyFont="1" applyAlignment="1" applyProtection="1">
      <alignment horizontal="center"/>
      <protection locked="0"/>
    </xf>
    <xf numFmtId="2" fontId="48" fillId="0" borderId="0" xfId="0" applyNumberFormat="1" applyFont="1" applyAlignment="1">
      <alignment horizontal="left"/>
    </xf>
    <xf numFmtId="0" fontId="37" fillId="0" borderId="0" xfId="0" applyFont="1" applyAlignment="1">
      <alignment horizontal="right"/>
    </xf>
    <xf numFmtId="49" fontId="37" fillId="0" borderId="0" xfId="0" applyNumberFormat="1" applyFont="1" applyAlignment="1">
      <alignment horizontal="center"/>
    </xf>
    <xf numFmtId="0" fontId="39" fillId="0" borderId="0" xfId="0" applyFont="1" applyAlignment="1">
      <alignment horizontal="right"/>
    </xf>
    <xf numFmtId="0" fontId="33" fillId="0" borderId="0" xfId="0" applyFont="1" applyAlignment="1">
      <alignment wrapText="1"/>
    </xf>
    <xf numFmtId="1" fontId="60" fillId="0" borderId="0" xfId="0" applyNumberFormat="1" applyFont="1" applyAlignment="1">
      <alignment horizontal="left"/>
    </xf>
    <xf numFmtId="2" fontId="39" fillId="0" borderId="0" xfId="0" applyNumberFormat="1" applyFont="1" applyAlignment="1">
      <alignment horizontal="center"/>
    </xf>
    <xf numFmtId="2" fontId="48" fillId="0" borderId="0" xfId="0" applyNumberFormat="1" applyFont="1"/>
    <xf numFmtId="0" fontId="38" fillId="0" borderId="0" xfId="1" applyFont="1" applyAlignment="1">
      <alignment horizontal="right"/>
    </xf>
    <xf numFmtId="0" fontId="35" fillId="0" borderId="0" xfId="0" applyFont="1" applyAlignment="1">
      <alignment horizontal="right"/>
    </xf>
    <xf numFmtId="0" fontId="49" fillId="0" borderId="0" xfId="0" applyFont="1" applyAlignment="1" applyProtection="1">
      <alignment horizontal="center"/>
      <protection locked="0"/>
    </xf>
    <xf numFmtId="0" fontId="50" fillId="0" borderId="0" xfId="0" applyFont="1" applyAlignment="1" applyProtection="1">
      <alignment horizontal="center"/>
      <protection locked="0"/>
    </xf>
    <xf numFmtId="1" fontId="49" fillId="0" borderId="10" xfId="0" applyNumberFormat="1" applyFont="1" applyBorder="1" applyAlignment="1" applyProtection="1">
      <alignment horizontal="center" vertical="top"/>
      <protection locked="0"/>
    </xf>
    <xf numFmtId="0" fontId="17" fillId="4" borderId="4" xfId="0" applyFont="1" applyFill="1" applyBorder="1" applyAlignment="1">
      <alignment horizontal="center" vertical="center" wrapText="1"/>
    </xf>
    <xf numFmtId="0" fontId="4" fillId="0" borderId="0" xfId="1" applyFont="1" applyAlignment="1">
      <alignment horizontal="center"/>
    </xf>
    <xf numFmtId="0" fontId="4" fillId="0" borderId="10" xfId="1" applyFont="1" applyBorder="1" applyAlignment="1">
      <alignment horizontal="center"/>
    </xf>
  </cellXfs>
  <cellStyles count="9">
    <cellStyle name="Excel Built-in Normal" xfId="1" xr:uid="{00000000-0005-0000-0000-000003000000}"/>
    <cellStyle name="Hüperlink" xfId="3" builtinId="8" hidden="1"/>
    <cellStyle name="Hüperlink" xfId="5" builtinId="8" hidden="1"/>
    <cellStyle name="Hüperlink" xfId="7" builtinId="8" hidden="1"/>
    <cellStyle name="Külastatud hüperlink" xfId="4" builtinId="9" hidden="1"/>
    <cellStyle name="Külastatud hüperlink" xfId="6" builtinId="9" hidden="1"/>
    <cellStyle name="Külastatud hüperlink" xfId="8" builtinId="9" hidden="1"/>
    <cellStyle name="Normaallaad" xfId="0" builtinId="0"/>
    <cellStyle name="Normal 2" xfId="2" xr:uid="{00000000-0005-0000-0000-000007000000}"/>
  </cellStyles>
  <dxfs count="86">
    <dxf>
      <font>
        <color theme="4" tint="0.79998168889431442"/>
      </font>
    </dxf>
    <dxf>
      <font>
        <color theme="4" tint="0.79998168889431442"/>
      </font>
    </dxf>
    <dxf>
      <font>
        <color theme="4" tint="0.79998168889431442"/>
      </font>
    </dxf>
    <dxf>
      <font>
        <color rgb="FF92D050"/>
      </font>
      <fill>
        <patternFill patternType="none">
          <bgColor auto="1"/>
        </patternFill>
      </fill>
    </dxf>
    <dxf>
      <font>
        <color rgb="FFFD8D8D"/>
      </font>
      <fill>
        <patternFill patternType="none">
          <bgColor auto="1"/>
        </patternFill>
      </fill>
    </dxf>
    <dxf>
      <font>
        <color rgb="FF92D050"/>
      </font>
      <fill>
        <patternFill patternType="none">
          <bgColor auto="1"/>
        </patternFill>
      </fill>
    </dxf>
    <dxf>
      <font>
        <color rgb="FFFD8D8D"/>
      </font>
      <fill>
        <patternFill patternType="none">
          <bgColor auto="1"/>
        </patternFill>
      </fill>
    </dxf>
    <dxf>
      <font>
        <color rgb="FF92D050"/>
      </font>
      <fill>
        <patternFill patternType="none">
          <bgColor auto="1"/>
        </patternFill>
      </fill>
    </dxf>
    <dxf>
      <font>
        <color rgb="FFFD8D8D"/>
      </font>
      <fill>
        <patternFill patternType="none">
          <bgColor auto="1"/>
        </patternFill>
      </fill>
    </dxf>
    <dxf>
      <font>
        <color rgb="FF92D050"/>
      </font>
      <fill>
        <patternFill patternType="none">
          <bgColor auto="1"/>
        </patternFill>
      </fill>
    </dxf>
    <dxf>
      <font>
        <color rgb="FFFD8D8D"/>
      </font>
      <fill>
        <patternFill patternType="none">
          <bgColor auto="1"/>
        </patternFill>
      </fill>
    </dxf>
    <dxf>
      <font>
        <color rgb="FF92D050"/>
      </font>
      <fill>
        <patternFill patternType="none">
          <bgColor auto="1"/>
        </patternFill>
      </fill>
    </dxf>
    <dxf>
      <font>
        <color rgb="FFFD8D8D"/>
      </font>
      <fill>
        <patternFill patternType="none">
          <bgColor auto="1"/>
        </patternFill>
      </fill>
    </dxf>
    <dxf>
      <font>
        <color rgb="FF92D050"/>
      </font>
      <fill>
        <patternFill patternType="none">
          <bgColor auto="1"/>
        </patternFill>
      </fill>
    </dxf>
    <dxf>
      <font>
        <color rgb="FFFD8D8D"/>
      </font>
      <fill>
        <patternFill patternType="none">
          <bgColor auto="1"/>
        </patternFill>
      </fill>
    </dxf>
    <dxf>
      <font>
        <color rgb="FF92D050"/>
      </font>
      <fill>
        <patternFill patternType="none">
          <bgColor auto="1"/>
        </patternFill>
      </fill>
    </dxf>
    <dxf>
      <font>
        <color rgb="FFFD8D8D"/>
      </font>
      <fill>
        <patternFill patternType="none">
          <bgColor auto="1"/>
        </patternFill>
      </fill>
    </dxf>
    <dxf>
      <font>
        <color rgb="FF92D050"/>
      </font>
      <fill>
        <patternFill patternType="none">
          <bgColor auto="1"/>
        </patternFill>
      </fill>
    </dxf>
    <dxf>
      <font>
        <color rgb="FFFD8D8D"/>
      </font>
      <fill>
        <patternFill patternType="none">
          <bgColor auto="1"/>
        </patternFill>
      </fill>
    </dxf>
    <dxf>
      <font>
        <color rgb="FF92D050"/>
      </font>
      <fill>
        <patternFill patternType="none">
          <bgColor auto="1"/>
        </patternFill>
      </fill>
    </dxf>
    <dxf>
      <font>
        <color rgb="FFFD8D8D"/>
      </font>
      <fill>
        <patternFill patternType="none">
          <bgColor auto="1"/>
        </patternFill>
      </fill>
    </dxf>
    <dxf>
      <font>
        <color theme="4" tint="0.79998168889431442"/>
      </font>
    </dxf>
    <dxf>
      <font>
        <color theme="4" tint="0.79998168889431442"/>
      </font>
    </dxf>
    <dxf>
      <font>
        <color rgb="FF92D050"/>
      </font>
      <fill>
        <patternFill patternType="none">
          <bgColor auto="1"/>
        </patternFill>
      </fill>
    </dxf>
    <dxf>
      <font>
        <color rgb="FFFD8D8D"/>
      </font>
      <fill>
        <patternFill patternType="none">
          <bgColor auto="1"/>
        </patternFill>
      </fill>
    </dxf>
    <dxf>
      <font>
        <color rgb="FF92D050"/>
      </font>
      <fill>
        <patternFill patternType="none">
          <bgColor auto="1"/>
        </patternFill>
      </fill>
    </dxf>
    <dxf>
      <font>
        <color rgb="FFFD8D8D"/>
      </font>
      <fill>
        <patternFill patternType="none">
          <bgColor auto="1"/>
        </patternFill>
      </fill>
    </dxf>
    <dxf>
      <font>
        <color rgb="FF92D050"/>
      </font>
      <fill>
        <patternFill patternType="none">
          <bgColor auto="1"/>
        </patternFill>
      </fill>
    </dxf>
    <dxf>
      <font>
        <color rgb="FFFD8D8D"/>
      </font>
      <fill>
        <patternFill patternType="none">
          <bgColor auto="1"/>
        </patternFill>
      </fill>
    </dxf>
    <dxf>
      <font>
        <color rgb="FF92D050"/>
      </font>
      <fill>
        <patternFill patternType="none">
          <bgColor auto="1"/>
        </patternFill>
      </fill>
    </dxf>
    <dxf>
      <font>
        <color rgb="FFFD8D8D"/>
      </font>
      <fill>
        <patternFill patternType="none">
          <bgColor auto="1"/>
        </patternFill>
      </fill>
    </dxf>
    <dxf>
      <font>
        <color rgb="FF92D050"/>
      </font>
      <fill>
        <patternFill patternType="none">
          <bgColor auto="1"/>
        </patternFill>
      </fill>
    </dxf>
    <dxf>
      <font>
        <color rgb="FFFD8D8D"/>
      </font>
      <fill>
        <patternFill patternType="none">
          <bgColor auto="1"/>
        </patternFill>
      </fill>
    </dxf>
    <dxf>
      <font>
        <color rgb="FF92D050"/>
      </font>
      <fill>
        <patternFill patternType="none">
          <bgColor auto="1"/>
        </patternFill>
      </fill>
    </dxf>
    <dxf>
      <font>
        <color rgb="FFFD8D8D"/>
      </font>
      <fill>
        <patternFill patternType="none">
          <bgColor auto="1"/>
        </patternFill>
      </fill>
    </dxf>
    <dxf>
      <font>
        <color rgb="FF92D050"/>
      </font>
      <fill>
        <patternFill patternType="none">
          <bgColor auto="1"/>
        </patternFill>
      </fill>
    </dxf>
    <dxf>
      <font>
        <color rgb="FFFD8D8D"/>
      </font>
      <fill>
        <patternFill patternType="none">
          <bgColor auto="1"/>
        </patternFill>
      </fill>
    </dxf>
    <dxf>
      <font>
        <color rgb="FF92D050"/>
      </font>
      <fill>
        <patternFill patternType="none">
          <bgColor auto="1"/>
        </patternFill>
      </fill>
    </dxf>
    <dxf>
      <font>
        <color rgb="FFFD8D8D"/>
      </font>
      <fill>
        <patternFill patternType="none">
          <bgColor auto="1"/>
        </patternFill>
      </fill>
    </dxf>
    <dxf>
      <font>
        <color rgb="FF92D050"/>
      </font>
      <fill>
        <patternFill patternType="none">
          <bgColor auto="1"/>
        </patternFill>
      </fill>
    </dxf>
    <dxf>
      <font>
        <color rgb="FFFD8D8D"/>
      </font>
      <fill>
        <patternFill patternType="none">
          <bgColor auto="1"/>
        </patternFill>
      </fill>
    </dxf>
    <dxf>
      <font>
        <color theme="4" tint="0.79998168889431442"/>
      </font>
    </dxf>
    <dxf>
      <font>
        <color theme="4" tint="0.79998168889431442"/>
      </font>
    </dxf>
    <dxf>
      <font>
        <color rgb="FF92D050"/>
      </font>
      <fill>
        <patternFill patternType="none">
          <bgColor auto="1"/>
        </patternFill>
      </fill>
    </dxf>
    <dxf>
      <font>
        <color rgb="FFFD8D8D"/>
      </font>
      <fill>
        <patternFill patternType="none">
          <bgColor auto="1"/>
        </patternFill>
      </fill>
    </dxf>
    <dxf>
      <font>
        <color theme="4" tint="0.79998168889431442"/>
      </font>
    </dxf>
    <dxf>
      <font>
        <color rgb="FF92D050"/>
      </font>
      <fill>
        <patternFill patternType="none">
          <bgColor auto="1"/>
        </patternFill>
      </fill>
    </dxf>
    <dxf>
      <font>
        <color rgb="FFFD8D8D"/>
      </font>
      <fill>
        <patternFill patternType="none">
          <bgColor auto="1"/>
        </patternFill>
      </fill>
    </dxf>
    <dxf>
      <font>
        <color theme="4" tint="0.79998168889431442"/>
      </font>
    </dxf>
    <dxf>
      <font>
        <color theme="4" tint="0.79998168889431442"/>
      </font>
    </dxf>
    <dxf>
      <font>
        <color rgb="FF92D050"/>
      </font>
      <fill>
        <patternFill patternType="none">
          <bgColor auto="1"/>
        </patternFill>
      </fill>
    </dxf>
    <dxf>
      <font>
        <color rgb="FFFD8D8D"/>
      </font>
      <fill>
        <patternFill patternType="none">
          <bgColor auto="1"/>
        </patternFill>
      </fill>
    </dxf>
    <dxf>
      <font>
        <color theme="4" tint="0.79998168889431442"/>
      </font>
    </dxf>
    <dxf>
      <font>
        <color rgb="FF92D050"/>
      </font>
      <fill>
        <patternFill patternType="none">
          <bgColor auto="1"/>
        </patternFill>
      </fill>
    </dxf>
    <dxf>
      <font>
        <color rgb="FFFD8D8D"/>
      </font>
      <fill>
        <patternFill patternType="none">
          <bgColor auto="1"/>
        </patternFill>
      </fill>
    </dxf>
    <dxf>
      <font>
        <color theme="4" tint="0.79998168889431442"/>
      </font>
    </dxf>
    <dxf>
      <font>
        <color rgb="FF92D050"/>
      </font>
      <fill>
        <patternFill patternType="none">
          <bgColor auto="1"/>
        </patternFill>
      </fill>
    </dxf>
    <dxf>
      <font>
        <color rgb="FFFD8D8D"/>
      </font>
      <fill>
        <patternFill patternType="none">
          <bgColor auto="1"/>
        </patternFill>
      </fill>
    </dxf>
    <dxf>
      <font>
        <color theme="4" tint="0.79998168889431442"/>
      </font>
    </dxf>
    <dxf>
      <font>
        <color theme="4" tint="0.79998168889431442"/>
      </font>
    </dxf>
    <dxf>
      <font>
        <color rgb="FF92D050"/>
      </font>
      <fill>
        <patternFill patternType="none">
          <bgColor auto="1"/>
        </patternFill>
      </fill>
    </dxf>
    <dxf>
      <font>
        <color rgb="FFFD8D8D"/>
      </font>
      <fill>
        <patternFill patternType="none">
          <bgColor auto="1"/>
        </patternFill>
      </fill>
    </dxf>
    <dxf>
      <font>
        <color rgb="FF92D050"/>
      </font>
      <fill>
        <patternFill patternType="none">
          <bgColor auto="1"/>
        </patternFill>
      </fill>
    </dxf>
    <dxf>
      <font>
        <color rgb="FFFD8D8D"/>
      </font>
      <fill>
        <patternFill patternType="none">
          <bgColor auto="1"/>
        </patternFill>
      </fill>
    </dxf>
    <dxf>
      <font>
        <color rgb="FF92D050"/>
      </font>
      <fill>
        <patternFill patternType="none">
          <bgColor auto="1"/>
        </patternFill>
      </fill>
    </dxf>
    <dxf>
      <font>
        <color rgb="FFFD8D8D"/>
      </font>
      <fill>
        <patternFill patternType="none">
          <bgColor auto="1"/>
        </patternFill>
      </fill>
    </dxf>
    <dxf>
      <font>
        <color rgb="FF92D050"/>
      </font>
      <fill>
        <patternFill patternType="none">
          <bgColor auto="1"/>
        </patternFill>
      </fill>
    </dxf>
    <dxf>
      <font>
        <color rgb="FFFD8D8D"/>
      </font>
      <fill>
        <patternFill patternType="none">
          <bgColor auto="1"/>
        </patternFill>
      </fill>
    </dxf>
    <dxf>
      <font>
        <color rgb="FF92D050"/>
      </font>
      <fill>
        <patternFill patternType="none">
          <bgColor auto="1"/>
        </patternFill>
      </fill>
    </dxf>
    <dxf>
      <font>
        <color rgb="FFFD8D8D"/>
      </font>
      <fill>
        <patternFill patternType="none">
          <bgColor auto="1"/>
        </patternFill>
      </fill>
    </dxf>
    <dxf>
      <font>
        <color rgb="FF92D050"/>
      </font>
      <fill>
        <patternFill patternType="none">
          <bgColor auto="1"/>
        </patternFill>
      </fill>
    </dxf>
    <dxf>
      <font>
        <color rgb="FFFD8D8D"/>
      </font>
      <fill>
        <patternFill patternType="none">
          <bgColor auto="1"/>
        </patternFill>
      </fill>
    </dxf>
    <dxf>
      <font>
        <color rgb="FF92D050"/>
      </font>
      <fill>
        <patternFill patternType="none">
          <bgColor auto="1"/>
        </patternFill>
      </fill>
    </dxf>
    <dxf>
      <font>
        <color rgb="FFFD8D8D"/>
      </font>
      <fill>
        <patternFill patternType="none">
          <bgColor auto="1"/>
        </patternFill>
      </fill>
    </dxf>
    <dxf>
      <font>
        <color rgb="FF92D050"/>
      </font>
      <fill>
        <patternFill patternType="none">
          <bgColor auto="1"/>
        </patternFill>
      </fill>
    </dxf>
    <dxf>
      <font>
        <color rgb="FFFD8D8D"/>
      </font>
      <fill>
        <patternFill patternType="none">
          <bgColor auto="1"/>
        </patternFill>
      </fill>
    </dxf>
    <dxf>
      <font>
        <color rgb="FF92D050"/>
      </font>
      <fill>
        <patternFill patternType="none">
          <bgColor auto="1"/>
        </patternFill>
      </fill>
    </dxf>
    <dxf>
      <font>
        <color rgb="FFFD8D8D"/>
      </font>
      <fill>
        <patternFill patternType="none">
          <bgColor auto="1"/>
        </patternFill>
      </fill>
    </dxf>
    <dxf>
      <font>
        <color theme="4" tint="0.79998168889431442"/>
      </font>
    </dxf>
    <dxf>
      <font>
        <color theme="4" tint="0.79998168889431442"/>
      </font>
    </dxf>
    <dxf>
      <font>
        <color rgb="FF92D050"/>
      </font>
      <fill>
        <patternFill patternType="none">
          <bgColor auto="1"/>
        </patternFill>
      </fill>
    </dxf>
    <dxf>
      <font>
        <color rgb="FFFD8D8D"/>
      </font>
      <fill>
        <patternFill patternType="none">
          <bgColor auto="1"/>
        </patternFill>
      </fill>
    </dxf>
    <dxf>
      <font>
        <b/>
        <i val="0"/>
        <color auto="1"/>
      </font>
      <fill>
        <patternFill>
          <bgColor rgb="FF92D050"/>
        </patternFill>
      </fill>
    </dxf>
    <dxf>
      <font>
        <strike/>
      </font>
      <fill>
        <patternFill>
          <bgColor rgb="FFFF9999"/>
        </patternFill>
      </fill>
    </dxf>
    <dxf>
      <font>
        <b val="0"/>
        <i val="0"/>
        <color auto="1"/>
      </font>
      <fill>
        <patternFill>
          <bgColor rgb="FF92D050"/>
        </patternFill>
      </fill>
    </dxf>
    <dxf>
      <font>
        <strike/>
      </font>
      <fill>
        <patternFill>
          <bgColor rgb="FFFF9999"/>
        </patternFill>
      </fill>
    </dxf>
  </dxfs>
  <tableStyles count="0" defaultTableStyle="TableStyleMedium2" defaultPivotStyle="PivotStyleLight16"/>
  <colors>
    <mruColors>
      <color rgb="FF0066FF"/>
      <color rgb="FFFF0000"/>
      <color rgb="FFFF0066"/>
      <color rgb="FF5B9BD5"/>
      <color rgb="FFEFF5FB"/>
      <color rgb="FFFFE7F3"/>
      <color rgb="FFFF9999"/>
      <color rgb="FFFD8D8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10.png"/><Relationship Id="rId3" Type="http://schemas.openxmlformats.org/officeDocument/2006/relationships/image" Target="../media/image3.png"/><Relationship Id="rId7" Type="http://schemas.openxmlformats.org/officeDocument/2006/relationships/image" Target="../media/image6.png"/><Relationship Id="rId12" Type="http://schemas.microsoft.com/office/2007/relationships/hdphoto" Target="../media/hdphoto3.wdp"/><Relationship Id="rId2" Type="http://schemas.openxmlformats.org/officeDocument/2006/relationships/image" Target="../media/image2.jpg"/><Relationship Id="rId1" Type="http://schemas.openxmlformats.org/officeDocument/2006/relationships/image" Target="../media/image1.png"/><Relationship Id="rId6" Type="http://schemas.openxmlformats.org/officeDocument/2006/relationships/image" Target="../media/image5.png"/><Relationship Id="rId11" Type="http://schemas.openxmlformats.org/officeDocument/2006/relationships/image" Target="../media/image9.png"/><Relationship Id="rId5" Type="http://schemas.microsoft.com/office/2007/relationships/hdphoto" Target="../media/hdphoto1.wdp"/><Relationship Id="rId10" Type="http://schemas.microsoft.com/office/2007/relationships/hdphoto" Target="../media/hdphoto2.wdp"/><Relationship Id="rId4" Type="http://schemas.openxmlformats.org/officeDocument/2006/relationships/image" Target="../media/image4.png"/><Relationship Id="rId9" Type="http://schemas.openxmlformats.org/officeDocument/2006/relationships/image" Target="../media/image8.png"/><Relationship Id="rId14" Type="http://schemas.microsoft.com/office/2007/relationships/hdphoto" Target="../media/hdphoto4.wdp"/></Relationships>
</file>

<file path=xl/drawings/drawing1.xml><?xml version="1.0" encoding="utf-8"?>
<xdr:wsDr xmlns:xdr="http://schemas.openxmlformats.org/drawingml/2006/spreadsheetDrawing" xmlns:a="http://schemas.openxmlformats.org/drawingml/2006/main">
  <xdr:twoCellAnchor editAs="oneCell">
    <xdr:from>
      <xdr:col>0</xdr:col>
      <xdr:colOff>99391</xdr:colOff>
      <xdr:row>65</xdr:row>
      <xdr:rowOff>78392</xdr:rowOff>
    </xdr:from>
    <xdr:to>
      <xdr:col>4</xdr:col>
      <xdr:colOff>119270</xdr:colOff>
      <xdr:row>73</xdr:row>
      <xdr:rowOff>57285</xdr:rowOff>
    </xdr:to>
    <xdr:pic>
      <xdr:nvPicPr>
        <xdr:cNvPr id="23" name="Pilt 22" descr="-----------------">
          <a:extLst>
            <a:ext uri="{FF2B5EF4-FFF2-40B4-BE49-F238E27FC236}">
              <a16:creationId xmlns:a16="http://schemas.microsoft.com/office/drawing/2014/main" id="{00000000-0008-0000-0000-000017000000}"/>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a:alphaModFix/>
        </a:blip>
        <a:stretch>
          <a:fillRect/>
        </a:stretch>
      </xdr:blipFill>
      <xdr:spPr>
        <a:xfrm>
          <a:off x="99391" y="13138409"/>
          <a:ext cx="2259496" cy="1489641"/>
        </a:xfrm>
        <a:prstGeom prst="rect">
          <a:avLst/>
        </a:prstGeom>
      </xdr:spPr>
    </xdr:pic>
    <xdr:clientData/>
  </xdr:twoCellAnchor>
  <mc:AlternateContent xmlns:mc="http://schemas.openxmlformats.org/markup-compatibility/2006">
    <mc:Choice xmlns:a14="http://schemas.microsoft.com/office/drawing/2010/main" Requires="a14">
      <xdr:twoCellAnchor>
        <xdr:from>
          <xdr:col>29</xdr:col>
          <xdr:colOff>83820</xdr:colOff>
          <xdr:row>0</xdr:row>
          <xdr:rowOff>76200</xdr:rowOff>
        </xdr:from>
        <xdr:to>
          <xdr:col>31</xdr:col>
          <xdr:colOff>647700</xdr:colOff>
          <xdr:row>1</xdr:row>
          <xdr:rowOff>152400</xdr:rowOff>
        </xdr:to>
        <xdr:sp macro="" textlink="">
          <xdr:nvSpPr>
            <xdr:cNvPr id="2063" name="Button 15" descr="Clear All Data" hidden="1">
              <a:extLst>
                <a:ext uri="{63B3BB69-23CF-44E3-9099-C40C66FF867C}">
                  <a14:compatExt spid="_x0000_s2063"/>
                </a:ext>
                <a:ext uri="{FF2B5EF4-FFF2-40B4-BE49-F238E27FC236}">
                  <a16:creationId xmlns:a16="http://schemas.microsoft.com/office/drawing/2014/main" id="{00000000-0008-0000-0000-00000F0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t-EE" sz="1200" b="0" i="0" u="none" strike="noStrike" baseline="0">
                  <a:solidFill>
                    <a:srgbClr val="969696"/>
                  </a:solidFill>
                  <a:latin typeface="Calibri"/>
                  <a:cs typeface="Calibri"/>
                </a:rPr>
                <a:t>Clear All Data</a:t>
              </a:r>
            </a:p>
          </xdr:txBody>
        </xdr:sp>
        <xdr:clientData fPrintsWithSheet="0"/>
      </xdr:twoCellAnchor>
    </mc:Choice>
    <mc:Fallback/>
  </mc:AlternateContent>
  <xdr:twoCellAnchor editAs="oneCell">
    <xdr:from>
      <xdr:col>29</xdr:col>
      <xdr:colOff>128410</xdr:colOff>
      <xdr:row>0</xdr:row>
      <xdr:rowOff>72887</xdr:rowOff>
    </xdr:from>
    <xdr:to>
      <xdr:col>32</xdr:col>
      <xdr:colOff>191726</xdr:colOff>
      <xdr:row>2</xdr:row>
      <xdr:rowOff>454765</xdr:rowOff>
    </xdr:to>
    <xdr:pic>
      <xdr:nvPicPr>
        <xdr:cNvPr id="5" name="Picture 1">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002358" y="72887"/>
          <a:ext cx="1825855" cy="911965"/>
        </a:xfrm>
        <a:prstGeom prst="rect">
          <a:avLst/>
        </a:prstGeom>
      </xdr:spPr>
    </xdr:pic>
    <xdr:clientData/>
  </xdr:twoCellAnchor>
  <xdr:twoCellAnchor editAs="oneCell">
    <xdr:from>
      <xdr:col>17</xdr:col>
      <xdr:colOff>401870</xdr:colOff>
      <xdr:row>0</xdr:row>
      <xdr:rowOff>0</xdr:rowOff>
    </xdr:from>
    <xdr:to>
      <xdr:col>24</xdr:col>
      <xdr:colOff>5535</xdr:colOff>
      <xdr:row>2</xdr:row>
      <xdr:rowOff>610303</xdr:rowOff>
    </xdr:to>
    <xdr:pic>
      <xdr:nvPicPr>
        <xdr:cNvPr id="3" name="Pilt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3"/>
        <a:stretch>
          <a:fillRect/>
        </a:stretch>
      </xdr:blipFill>
      <xdr:spPr>
        <a:xfrm>
          <a:off x="8247157" y="0"/>
          <a:ext cx="1929421" cy="1140390"/>
        </a:xfrm>
        <a:prstGeom prst="rect">
          <a:avLst/>
        </a:prstGeom>
      </xdr:spPr>
    </xdr:pic>
    <xdr:clientData/>
  </xdr:twoCellAnchor>
  <xdr:twoCellAnchor editAs="oneCell">
    <xdr:from>
      <xdr:col>33</xdr:col>
      <xdr:colOff>717474</xdr:colOff>
      <xdr:row>0</xdr:row>
      <xdr:rowOff>119271</xdr:rowOff>
    </xdr:from>
    <xdr:to>
      <xdr:col>35</xdr:col>
      <xdr:colOff>507855</xdr:colOff>
      <xdr:row>2</xdr:row>
      <xdr:rowOff>530088</xdr:rowOff>
    </xdr:to>
    <xdr:pic>
      <xdr:nvPicPr>
        <xdr:cNvPr id="2" name="Pilt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ackgroundRemoval t="9467" b="91716" l="10000" r="90000">
                      <a14:foregroundMark x1="19130" y1="18935" x2="19130" y2="18935"/>
                      <a14:foregroundMark x1="41304" y1="20710" x2="41304" y2="20710"/>
                      <a14:foregroundMark x1="50000" y1="20118" x2="50000" y2="20118"/>
                      <a14:foregroundMark x1="62609" y1="20710" x2="62609" y2="20710"/>
                      <a14:foregroundMark x1="80000" y1="20118" x2="80000" y2="20118"/>
                      <a14:foregroundMark x1="44783" y1="91716" x2="44783" y2="91716"/>
                      <a14:foregroundMark x1="33043" y1="46746" x2="33043" y2="46746"/>
                      <a14:foregroundMark x1="30435" y1="45562" x2="30435" y2="45562"/>
                      <a14:foregroundMark x1="32609" y1="45562" x2="32609" y2="45562"/>
                      <a14:foregroundMark x1="30870" y1="44970" x2="30870" y2="44970"/>
                      <a14:foregroundMark x1="30870" y1="44970" x2="30870" y2="44970"/>
                      <a14:foregroundMark x1="31304" y1="45562" x2="31304" y2="45562"/>
                      <a14:foregroundMark x1="31304" y1="45562" x2="31304" y2="45562"/>
                      <a14:foregroundMark x1="31304" y1="45562" x2="31304" y2="45562"/>
                      <a14:foregroundMark x1="73478" y1="18343" x2="73478" y2="18935"/>
                      <a14:foregroundMark x1="75652" y1="18343" x2="75652" y2="18343"/>
                      <a14:foregroundMark x1="73043" y1="17751" x2="73043" y2="17751"/>
                      <a14:foregroundMark x1="73913" y1="18343" x2="73913" y2="18343"/>
                      <a14:foregroundMark x1="76522" y1="12426" x2="76522" y2="12426"/>
                      <a14:foregroundMark x1="76957" y1="11834" x2="76957" y2="11834"/>
                      <a14:backgroundMark x1="37391" y1="15976" x2="37391" y2="15976"/>
                      <a14:backgroundMark x1="38261" y1="17751" x2="38261" y2="17751"/>
                      <a14:backgroundMark x1="76087" y1="16568" x2="76087" y2="16568"/>
                      <a14:backgroundMark x1="76522" y1="17751" x2="76522" y2="17751"/>
                      <a14:backgroundMark x1="75652" y1="17160" x2="75652" y2="17160"/>
                      <a14:backgroundMark x1="30870" y1="44379" x2="30870" y2="44379"/>
                      <a14:backgroundMark x1="67826" y1="65089" x2="67826" y2="65089"/>
                      <a14:backgroundMark x1="72609" y1="17160" x2="72609" y2="17160"/>
                      <a14:backgroundMark x1="72174" y1="18343" x2="72174" y2="18343"/>
                    </a14:backgroundRemoval>
                  </a14:imgEffect>
                </a14:imgLayer>
              </a14:imgProps>
            </a:ext>
          </a:extLst>
        </a:blip>
        <a:stretch>
          <a:fillRect/>
        </a:stretch>
      </xdr:blipFill>
      <xdr:spPr>
        <a:xfrm>
          <a:off x="15009944" y="119271"/>
          <a:ext cx="1301129" cy="940904"/>
        </a:xfrm>
        <a:prstGeom prst="rect">
          <a:avLst/>
        </a:prstGeom>
      </xdr:spPr>
    </xdr:pic>
    <xdr:clientData/>
  </xdr:twoCellAnchor>
  <xdr:twoCellAnchor editAs="oneCell">
    <xdr:from>
      <xdr:col>1</xdr:col>
      <xdr:colOff>80507</xdr:colOff>
      <xdr:row>0</xdr:row>
      <xdr:rowOff>59304</xdr:rowOff>
    </xdr:from>
    <xdr:to>
      <xdr:col>4</xdr:col>
      <xdr:colOff>141375</xdr:colOff>
      <xdr:row>2</xdr:row>
      <xdr:rowOff>582127</xdr:rowOff>
    </xdr:to>
    <xdr:pic>
      <xdr:nvPicPr>
        <xdr:cNvPr id="6" name="Pilt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6"/>
        <a:stretch>
          <a:fillRect/>
        </a:stretch>
      </xdr:blipFill>
      <xdr:spPr>
        <a:xfrm>
          <a:off x="378681" y="59304"/>
          <a:ext cx="2002311" cy="1052910"/>
        </a:xfrm>
        <a:prstGeom prst="rect">
          <a:avLst/>
        </a:prstGeom>
      </xdr:spPr>
    </xdr:pic>
    <xdr:clientData/>
  </xdr:twoCellAnchor>
  <xdr:twoCellAnchor editAs="oneCell">
    <xdr:from>
      <xdr:col>1</xdr:col>
      <xdr:colOff>46550</xdr:colOff>
      <xdr:row>75</xdr:row>
      <xdr:rowOff>172277</xdr:rowOff>
    </xdr:from>
    <xdr:to>
      <xdr:col>3</xdr:col>
      <xdr:colOff>846489</xdr:colOff>
      <xdr:row>83</xdr:row>
      <xdr:rowOff>119268</xdr:rowOff>
    </xdr:to>
    <xdr:pic>
      <xdr:nvPicPr>
        <xdr:cNvPr id="7" name="Pilt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7"/>
        <a:stretch>
          <a:fillRect/>
        </a:stretch>
      </xdr:blipFill>
      <xdr:spPr>
        <a:xfrm>
          <a:off x="344724" y="15114103"/>
          <a:ext cx="1813730" cy="1431235"/>
        </a:xfrm>
        <a:prstGeom prst="rect">
          <a:avLst/>
        </a:prstGeom>
      </xdr:spPr>
    </xdr:pic>
    <xdr:clientData/>
  </xdr:twoCellAnchor>
  <xdr:twoCellAnchor editAs="oneCell">
    <xdr:from>
      <xdr:col>23</xdr:col>
      <xdr:colOff>138889</xdr:colOff>
      <xdr:row>0</xdr:row>
      <xdr:rowOff>61176</xdr:rowOff>
    </xdr:from>
    <xdr:to>
      <xdr:col>29</xdr:col>
      <xdr:colOff>377686</xdr:colOff>
      <xdr:row>2</xdr:row>
      <xdr:rowOff>542093</xdr:rowOff>
    </xdr:to>
    <xdr:pic>
      <xdr:nvPicPr>
        <xdr:cNvPr id="10" name="Pilt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8"/>
        <a:stretch>
          <a:fillRect/>
        </a:stretch>
      </xdr:blipFill>
      <xdr:spPr>
        <a:xfrm>
          <a:off x="10144280" y="61176"/>
          <a:ext cx="2107354" cy="1011004"/>
        </a:xfrm>
        <a:prstGeom prst="rect">
          <a:avLst/>
        </a:prstGeom>
      </xdr:spPr>
    </xdr:pic>
    <xdr:clientData/>
  </xdr:twoCellAnchor>
  <xdr:twoCellAnchor editAs="oneCell">
    <xdr:from>
      <xdr:col>10</xdr:col>
      <xdr:colOff>71182</xdr:colOff>
      <xdr:row>1</xdr:row>
      <xdr:rowOff>50751</xdr:rowOff>
    </xdr:from>
    <xdr:to>
      <xdr:col>17</xdr:col>
      <xdr:colOff>450573</xdr:colOff>
      <xdr:row>2</xdr:row>
      <xdr:rowOff>543338</xdr:rowOff>
    </xdr:to>
    <xdr:pic>
      <xdr:nvPicPr>
        <xdr:cNvPr id="12" name="Pilt 11" descr="Rapla Vallavalitsus">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9">
          <a:extLst>
            <a:ext uri="{BEBA8EAE-BF5A-486C-A8C5-ECC9F3942E4B}">
              <a14:imgProps xmlns:a14="http://schemas.microsoft.com/office/drawing/2010/main">
                <a14:imgLayer r:embed="rId10">
                  <a14:imgEffect>
                    <a14:backgroundRemoval t="7667" b="95667" l="10000" r="90000">
                      <a14:foregroundMark x1="29417" y1="53333" x2="29417" y2="53333"/>
                      <a14:foregroundMark x1="33000" y1="60000" x2="33000" y2="60000"/>
                      <a14:foregroundMark x1="32917" y1="44000" x2="32917" y2="44000"/>
                      <a14:foregroundMark x1="37917" y1="58667" x2="37917" y2="58667"/>
                      <a14:foregroundMark x1="44083" y1="50000" x2="44083" y2="50000"/>
                      <a14:foregroundMark x1="46667" y1="59333" x2="46667" y2="59333"/>
                      <a14:foregroundMark x1="62667" y1="92333" x2="62667" y2="92333"/>
                      <a14:foregroundMark x1="60333" y1="94333" x2="60333" y2="94333"/>
                      <a14:foregroundMark x1="62000" y1="95667" x2="62000" y2="95667"/>
                      <a14:foregroundMark x1="58417" y1="88667" x2="58417" y2="88667"/>
                      <a14:foregroundMark x1="58750" y1="7667" x2="58750" y2="7667"/>
                      <a14:foregroundMark x1="75750" y1="56333" x2="75750" y2="56333"/>
                      <a14:foregroundMark x1="80083" y1="60000" x2="80083" y2="60000"/>
                      <a14:foregroundMark x1="85417" y1="53667" x2="85417" y2="53667"/>
                      <a14:foregroundMark x1="88500" y1="59667" x2="88500" y2="59667"/>
                      <a14:foregroundMark x1="38333" y1="44333" x2="38333" y2="44333"/>
                      <a14:foregroundMark x1="38583" y1="44333" x2="38583" y2="44333"/>
                      <a14:backgroundMark x1="34083" y1="23000" x2="34083" y2="23000"/>
                      <a14:backgroundMark x1="35417" y1="20667" x2="35583" y2="20667"/>
                      <a14:backgroundMark x1="77167" y1="21000" x2="77167" y2="21000"/>
                    </a14:backgroundRemoval>
                  </a14:imgEffect>
                </a14:imgLayer>
              </a14:imgProps>
            </a:ext>
            <a:ext uri="{28A0092B-C50C-407E-A947-70E740481C1C}">
              <a14:useLocalDpi xmlns:a14="http://schemas.microsoft.com/office/drawing/2010/main" val="0"/>
            </a:ext>
          </a:extLst>
        </a:blip>
        <a:srcRect/>
        <a:stretch>
          <a:fillRect/>
        </a:stretch>
      </xdr:blipFill>
      <xdr:spPr bwMode="auto">
        <a:xfrm>
          <a:off x="5590712" y="388681"/>
          <a:ext cx="2705148" cy="6847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198781</xdr:colOff>
      <xdr:row>62</xdr:row>
      <xdr:rowOff>185519</xdr:rowOff>
    </xdr:from>
    <xdr:to>
      <xdr:col>31</xdr:col>
      <xdr:colOff>218659</xdr:colOff>
      <xdr:row>77</xdr:row>
      <xdr:rowOff>21141</xdr:rowOff>
    </xdr:to>
    <xdr:pic>
      <xdr:nvPicPr>
        <xdr:cNvPr id="21" name="Pilt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11">
          <a:extLst>
            <a:ext uri="{BEBA8EAE-BF5A-486C-A8C5-ECC9F3942E4B}">
              <a14:imgProps xmlns:a14="http://schemas.microsoft.com/office/drawing/2010/main">
                <a14:imgLayer r:embed="rId12">
                  <a14:imgEffect>
                    <a14:backgroundRemoval t="10000" b="90000" l="10000" r="90000">
                      <a14:foregroundMark x1="13011" y1="59184" x2="13011" y2="59184"/>
                      <a14:foregroundMark x1="16036" y1="59369" x2="16036" y2="59369"/>
                      <a14:foregroundMark x1="18911" y1="59555" x2="18911" y2="59555"/>
                      <a14:foregroundMark x1="22390" y1="59184" x2="22390" y2="59184"/>
                      <a14:foregroundMark x1="25719" y1="51763" x2="68079" y2="48794"/>
                      <a14:foregroundMark x1="68079" y1="48794" x2="73374" y2="50278"/>
                      <a14:foregroundMark x1="46899" y1="16883" x2="51891" y2="25046"/>
                      <a14:foregroundMark x1="47806" y1="14286" x2="47806" y2="15770"/>
                      <a14:foregroundMark x1="46293" y1="16327" x2="46293" y2="16327"/>
                      <a14:foregroundMark x1="57943" y1="31725" x2="57943" y2="31725"/>
                      <a14:foregroundMark x1="26778" y1="43599" x2="26778" y2="43599"/>
                      <a14:foregroundMark x1="23449" y1="40074" x2="23449" y2="40074"/>
                      <a14:foregroundMark x1="29652" y1="34694" x2="29652" y2="34694"/>
                      <a14:foregroundMark x1="29047" y1="35807" x2="29047" y2="35807"/>
                      <a14:foregroundMark x1="37821" y1="55844" x2="57337" y2="52876"/>
                      <a14:foregroundMark x1="57337" y1="52876" x2="62179" y2="55288"/>
                      <a14:foregroundMark x1="42814" y1="61410" x2="57035" y2="60482"/>
                      <a14:foregroundMark x1="57035" y1="60482" x2="57035" y2="60853"/>
                      <a14:foregroundMark x1="36309" y1="73469" x2="59304" y2="72542"/>
                      <a14:foregroundMark x1="59304" y1="72542" x2="64599" y2="74212"/>
                      <a14:foregroundMark x1="40696" y1="82746" x2="49773" y2="82189"/>
                    </a14:backgroundRemoval>
                  </a14:imgEffect>
                </a14:imgLayer>
              </a14:imgProps>
            </a:ext>
          </a:extLst>
        </a:blip>
        <a:stretch>
          <a:fillRect/>
        </a:stretch>
      </xdr:blipFill>
      <xdr:spPr>
        <a:xfrm>
          <a:off x="9746972" y="19195762"/>
          <a:ext cx="3260035" cy="2658335"/>
        </a:xfrm>
        <a:prstGeom prst="rect">
          <a:avLst/>
        </a:prstGeom>
      </xdr:spPr>
    </xdr:pic>
    <xdr:clientData/>
  </xdr:twoCellAnchor>
  <xdr:twoCellAnchor editAs="oneCell">
    <xdr:from>
      <xdr:col>32</xdr:col>
      <xdr:colOff>145774</xdr:colOff>
      <xdr:row>0</xdr:row>
      <xdr:rowOff>207536</xdr:rowOff>
    </xdr:from>
    <xdr:to>
      <xdr:col>34</xdr:col>
      <xdr:colOff>152400</xdr:colOff>
      <xdr:row>2</xdr:row>
      <xdr:rowOff>584234</xdr:rowOff>
    </xdr:to>
    <xdr:pic>
      <xdr:nvPicPr>
        <xdr:cNvPr id="9" name="Pilt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13">
          <a:extLst>
            <a:ext uri="{BEBA8EAE-BF5A-486C-A8C5-ECC9F3942E4B}">
              <a14:imgProps xmlns:a14="http://schemas.microsoft.com/office/drawing/2010/main">
                <a14:imgLayer r:embed="rId14">
                  <a14:imgEffect>
                    <a14:backgroundRemoval t="10000" b="90000" l="10000" r="90000">
                      <a14:foregroundMark x1="37500" y1="24806" x2="37500" y2="24806"/>
                      <a14:foregroundMark x1="40000" y1="27132" x2="40500" y2="27132"/>
                      <a14:foregroundMark x1="34500" y1="20155" x2="43500" y2="32558"/>
                      <a14:foregroundMark x1="46000" y1="21705" x2="58000" y2="44186"/>
                      <a14:foregroundMark x1="47500" y1="24031" x2="58500" y2="44186"/>
                      <a14:foregroundMark x1="11500" y1="76744" x2="11500" y2="76744"/>
                      <a14:foregroundMark x1="23500" y1="78295" x2="23500" y2="78295"/>
                      <a14:foregroundMark x1="36000" y1="77519" x2="36000" y2="77519"/>
                      <a14:foregroundMark x1="40500" y1="82946" x2="40500" y2="82946"/>
                      <a14:foregroundMark x1="48500" y1="82171" x2="48500" y2="82171"/>
                      <a14:foregroundMark x1="62000" y1="75194" x2="62000" y2="75194"/>
                      <a14:foregroundMark x1="72500" y1="78295" x2="72500" y2="78295"/>
                      <a14:foregroundMark x1="84500" y1="82171" x2="84500" y2="82171"/>
                      <a14:foregroundMark x1="51500" y1="34884" x2="51500" y2="35659"/>
                      <a14:foregroundMark x1="56500" y1="38760" x2="56500" y2="38760"/>
                      <a14:foregroundMark x1="51500" y1="33333" x2="51500" y2="33333"/>
                      <a14:foregroundMark x1="50500" y1="31008" x2="53000" y2="35659"/>
                      <a14:foregroundMark x1="51000" y1="32558" x2="52500" y2="35659"/>
                    </a14:backgroundRemoval>
                  </a14:imgEffect>
                </a14:imgLayer>
              </a14:imgProps>
            </a:ext>
          </a:extLst>
        </a:blip>
        <a:stretch>
          <a:fillRect/>
        </a:stretch>
      </xdr:blipFill>
      <xdr:spPr>
        <a:xfrm>
          <a:off x="13782261" y="207536"/>
          <a:ext cx="1411356" cy="90678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1">
    <pageSetUpPr fitToPage="1"/>
  </sheetPr>
  <dimension ref="A1:AZ80"/>
  <sheetViews>
    <sheetView showGridLines="0" tabSelected="1" zoomScale="115" zoomScaleNormal="115" zoomScalePageLayoutView="120" workbookViewId="0">
      <selection activeCell="E86" sqref="E86"/>
    </sheetView>
  </sheetViews>
  <sheetFormatPr defaultColWidth="8.6640625" defaultRowHeight="14.4" x14ac:dyDescent="0.3"/>
  <cols>
    <col min="1" max="1" width="4.33203125" style="2" customWidth="1"/>
    <col min="2" max="2" width="3.88671875" style="2" customWidth="1"/>
    <col min="3" max="3" width="10.88671875" customWidth="1"/>
    <col min="4" max="4" width="13.5546875" customWidth="1"/>
    <col min="5" max="5" width="15.21875" customWidth="1"/>
    <col min="6" max="6" width="9" style="10" customWidth="1"/>
    <col min="7" max="7" width="8.6640625" style="10" customWidth="1"/>
    <col min="8" max="8" width="7.6640625" style="7" customWidth="1"/>
    <col min="9" max="9" width="5.6640625" style="2" customWidth="1"/>
    <col min="10" max="10" width="2.44140625" style="2" customWidth="1"/>
    <col min="11" max="11" width="6.6640625" style="2" customWidth="1"/>
    <col min="12" max="12" width="2.44140625" style="2" customWidth="1"/>
    <col min="13" max="13" width="6.6640625" style="2" customWidth="1"/>
    <col min="14" max="14" width="2.44140625" style="2" customWidth="1"/>
    <col min="15" max="16" width="6.6640625" style="2" customWidth="1"/>
    <col min="17" max="17" width="2.44140625" style="2" customWidth="1"/>
    <col min="18" max="18" width="6.6640625" style="2" customWidth="1"/>
    <col min="19" max="19" width="2.44140625" style="2" customWidth="1"/>
    <col min="20" max="20" width="6.6640625" style="2" customWidth="1"/>
    <col min="21" max="21" width="2.44140625" style="2" customWidth="1"/>
    <col min="22" max="23" width="6.6640625" style="2" customWidth="1"/>
    <col min="24" max="24" width="2.44140625" style="2" customWidth="1"/>
    <col min="25" max="25" width="6.6640625" style="2" customWidth="1"/>
    <col min="26" max="26" width="2.44140625" style="2" customWidth="1"/>
    <col min="27" max="27" width="6.6640625" style="2" customWidth="1"/>
    <col min="28" max="28" width="2.44140625" style="2" customWidth="1"/>
    <col min="29" max="31" width="6.6640625" style="2" customWidth="1"/>
    <col min="32" max="32" width="12.33203125" style="6" customWidth="1"/>
    <col min="33" max="33" width="9.5546875" customWidth="1"/>
    <col min="34" max="34" width="10.88671875" customWidth="1"/>
    <col min="35" max="35" width="11.109375" customWidth="1"/>
    <col min="36" max="36" width="9" customWidth="1"/>
  </cols>
  <sheetData>
    <row r="1" spans="1:52" ht="26.4" customHeight="1" x14ac:dyDescent="0.35">
      <c r="A1"/>
      <c r="B1"/>
      <c r="F1" s="45"/>
      <c r="H1" s="45"/>
      <c r="I1" s="46"/>
      <c r="J1" s="47" t="s">
        <v>140</v>
      </c>
      <c r="K1" s="47"/>
      <c r="L1"/>
      <c r="M1" s="47"/>
      <c r="N1" s="47"/>
      <c r="O1" s="47"/>
      <c r="P1"/>
      <c r="Q1" s="47"/>
      <c r="R1" s="47"/>
      <c r="S1" s="44" t="s">
        <v>42</v>
      </c>
      <c r="T1" s="11" t="s">
        <v>49</v>
      </c>
      <c r="V1" s="40"/>
    </row>
    <row r="2" spans="1:52" ht="15" customHeight="1" x14ac:dyDescent="0.3">
      <c r="E2" s="180" t="s">
        <v>195</v>
      </c>
      <c r="F2" s="181"/>
      <c r="G2" s="181"/>
      <c r="H2" s="181"/>
      <c r="I2" s="181"/>
      <c r="J2" s="181"/>
      <c r="K2" s="181"/>
      <c r="L2" s="181"/>
      <c r="M2" s="181"/>
      <c r="N2" s="181"/>
      <c r="O2" s="181"/>
      <c r="P2" s="181"/>
      <c r="Q2" s="181"/>
      <c r="S2" s="28" t="s">
        <v>43</v>
      </c>
      <c r="T2" s="12" t="s">
        <v>48</v>
      </c>
      <c r="U2" s="1"/>
      <c r="X2" s="1"/>
      <c r="Z2" s="1"/>
      <c r="AB2" s="1"/>
    </row>
    <row r="3" spans="1:52" ht="51.75" customHeight="1" x14ac:dyDescent="0.3">
      <c r="E3" s="182" t="s">
        <v>141</v>
      </c>
      <c r="F3" s="182"/>
      <c r="G3" s="182"/>
      <c r="H3" s="182"/>
      <c r="I3" s="182"/>
      <c r="J3" s="182"/>
      <c r="K3" s="182"/>
      <c r="L3" s="182"/>
      <c r="M3" s="182"/>
      <c r="N3" s="182"/>
      <c r="O3" s="182"/>
      <c r="P3" s="182"/>
      <c r="Q3" s="182"/>
      <c r="S3" s="1"/>
      <c r="U3" s="1"/>
      <c r="X3" s="1"/>
      <c r="Z3" s="1"/>
      <c r="AB3" s="1"/>
    </row>
    <row r="4" spans="1:52" s="30" customFormat="1" ht="30" customHeight="1" x14ac:dyDescent="0.3">
      <c r="A4" s="35" t="s">
        <v>38</v>
      </c>
      <c r="B4" s="35" t="s">
        <v>39</v>
      </c>
      <c r="C4" s="35" t="s">
        <v>45</v>
      </c>
      <c r="D4" s="41" t="s">
        <v>44</v>
      </c>
      <c r="E4" s="35" t="s">
        <v>47</v>
      </c>
      <c r="F4" s="36" t="s">
        <v>46</v>
      </c>
      <c r="G4" s="37" t="s">
        <v>52</v>
      </c>
      <c r="H4" s="37" t="s">
        <v>50</v>
      </c>
      <c r="I4" s="35" t="s">
        <v>51</v>
      </c>
      <c r="J4" s="183" t="s">
        <v>0</v>
      </c>
      <c r="K4" s="183"/>
      <c r="L4" s="183" t="s">
        <v>1</v>
      </c>
      <c r="M4" s="183"/>
      <c r="N4" s="183" t="s">
        <v>2</v>
      </c>
      <c r="O4" s="183"/>
      <c r="P4" s="35" t="s">
        <v>53</v>
      </c>
      <c r="Q4" s="183" t="s">
        <v>3</v>
      </c>
      <c r="R4" s="183"/>
      <c r="S4" s="183" t="s">
        <v>4</v>
      </c>
      <c r="T4" s="183"/>
      <c r="U4" s="183" t="s">
        <v>5</v>
      </c>
      <c r="V4" s="183"/>
      <c r="W4" s="35" t="s">
        <v>54</v>
      </c>
      <c r="X4" s="183" t="s">
        <v>6</v>
      </c>
      <c r="Y4" s="183"/>
      <c r="Z4" s="183" t="s">
        <v>7</v>
      </c>
      <c r="AA4" s="183"/>
      <c r="AB4" s="183" t="s">
        <v>8</v>
      </c>
      <c r="AC4" s="183"/>
      <c r="AD4" s="35" t="s">
        <v>55</v>
      </c>
      <c r="AE4" s="35" t="s">
        <v>9</v>
      </c>
      <c r="AF4" s="39" t="s">
        <v>40</v>
      </c>
      <c r="AG4" s="39" t="s">
        <v>41</v>
      </c>
      <c r="AH4" s="39" t="s">
        <v>58</v>
      </c>
      <c r="AI4" s="41" t="s">
        <v>57</v>
      </c>
      <c r="AJ4" s="41" t="s">
        <v>56</v>
      </c>
    </row>
    <row r="5" spans="1:52" x14ac:dyDescent="0.3">
      <c r="A5" s="72"/>
      <c r="B5" s="72"/>
      <c r="C5" s="82" t="s">
        <v>109</v>
      </c>
      <c r="D5" s="72"/>
      <c r="E5" s="72"/>
      <c r="F5" s="73"/>
      <c r="G5" s="74"/>
      <c r="H5" s="75"/>
      <c r="I5" s="76"/>
      <c r="J5" s="77"/>
      <c r="K5" s="78"/>
      <c r="L5" s="77"/>
      <c r="M5" s="78"/>
      <c r="N5" s="77"/>
      <c r="O5" s="78"/>
      <c r="P5" s="79"/>
      <c r="Q5" s="77"/>
      <c r="R5" s="78"/>
      <c r="S5" s="77"/>
      <c r="T5" s="78"/>
      <c r="U5" s="77"/>
      <c r="V5" s="78"/>
      <c r="W5" s="79"/>
      <c r="X5" s="77"/>
      <c r="Y5" s="78"/>
      <c r="Z5" s="77"/>
      <c r="AA5" s="78"/>
      <c r="AB5" s="77"/>
      <c r="AC5" s="78"/>
      <c r="AD5" s="79"/>
      <c r="AE5" s="80"/>
      <c r="AF5" s="81"/>
      <c r="AG5" s="81"/>
      <c r="AH5" s="81"/>
      <c r="AI5" s="72"/>
      <c r="AJ5" s="72"/>
      <c r="AK5" s="43"/>
      <c r="AL5" s="43"/>
      <c r="AM5" s="43"/>
      <c r="AN5" s="43"/>
      <c r="AO5" s="43"/>
      <c r="AP5" s="43"/>
      <c r="AQ5" s="43"/>
      <c r="AR5" s="43"/>
      <c r="AS5" s="42"/>
      <c r="AT5" s="42"/>
      <c r="AU5" s="42"/>
      <c r="AV5" s="42"/>
      <c r="AW5" s="9"/>
      <c r="AX5" s="9"/>
      <c r="AY5" s="9"/>
      <c r="AZ5" s="9"/>
    </row>
    <row r="6" spans="1:52" x14ac:dyDescent="0.3">
      <c r="A6" s="27">
        <v>1</v>
      </c>
      <c r="B6" s="27"/>
      <c r="C6" s="156" t="s">
        <v>159</v>
      </c>
      <c r="D6" s="156" t="s">
        <v>190</v>
      </c>
      <c r="E6" s="131" t="s">
        <v>92</v>
      </c>
      <c r="F6" s="135">
        <v>2007</v>
      </c>
      <c r="G6" s="15" t="s">
        <v>11</v>
      </c>
      <c r="H6" s="29">
        <v>58.6</v>
      </c>
      <c r="I6" s="31">
        <f ca="1">IF(H6="","",VLOOKUP(H6,WeightClasses!$A$2:$E$17,IF(LEFT(G6,1)="F",IF(YEAR(TODAY())-F6&lt;24,4,2),IF(YEAR(TODAY())-F6&lt;24,5,3)),TRUE))</f>
        <v>59</v>
      </c>
      <c r="J6" s="16" t="s">
        <v>42</v>
      </c>
      <c r="K6" s="32">
        <v>75</v>
      </c>
      <c r="L6" s="16" t="s">
        <v>42</v>
      </c>
      <c r="M6" s="32">
        <v>82.5</v>
      </c>
      <c r="N6" s="16" t="s">
        <v>42</v>
      </c>
      <c r="O6" s="32">
        <v>90</v>
      </c>
      <c r="P6" s="33">
        <f>IF(OR(K6&lt;&gt;0,M6&lt;&gt;0,O6&lt;&gt;0),MAX(IF(J6=$S$1,K6,0),IF(L6=$S$1,M6,0),IF(N6=$S$1,O6,0)),"")</f>
        <v>90</v>
      </c>
      <c r="Q6" s="16" t="s">
        <v>42</v>
      </c>
      <c r="R6" s="32">
        <v>47.5</v>
      </c>
      <c r="S6" s="16" t="s">
        <v>42</v>
      </c>
      <c r="T6" s="32">
        <v>52.5</v>
      </c>
      <c r="U6" s="16" t="s">
        <v>42</v>
      </c>
      <c r="V6" s="32">
        <v>55</v>
      </c>
      <c r="W6" s="33">
        <f>IF(OR(R6&lt;&gt;0,T6&lt;&gt;0,V6&lt;&gt;0),MAX(IF(Q6=$S$1,R6,0),IF(S6=$S$1,T6,0),IF(U6=$S$1,V6,0)),"")</f>
        <v>55</v>
      </c>
      <c r="X6" s="16" t="s">
        <v>42</v>
      </c>
      <c r="Y6" s="32">
        <v>85</v>
      </c>
      <c r="Z6" s="16" t="s">
        <v>42</v>
      </c>
      <c r="AA6" s="32">
        <v>90</v>
      </c>
      <c r="AB6" s="16" t="s">
        <v>42</v>
      </c>
      <c r="AC6" s="32">
        <v>100</v>
      </c>
      <c r="AD6" s="33">
        <f>IF(OR(Y6&lt;&gt;0,AA6&lt;&gt;0,AC6&lt;&gt;0),MAX(IF(X6=$S$1,Y6,0),IF(Z6=$S$1,AA6,0),IF(AB6=$S$1,AC6,0)),"")</f>
        <v>100</v>
      </c>
      <c r="AE6" s="34">
        <f>P6+W6+AD6</f>
        <v>245</v>
      </c>
      <c r="AF6" s="161">
        <f>IF(AND(AE6&lt;&gt;"",ISNUMBER(AE6)),AG6*AE6,"")</f>
        <v>40.688865</v>
      </c>
      <c r="AG6" s="38">
        <f>IF(OR(H6="",H6=0),0, ROUND(100/(VLOOKUP($G6,'IPF GL Formula'!$A$4:$F$11,3,FALSE)-VLOOKUP($G6,'IPF GL Formula'!$A$4:$F$11,4,FALSE)*EXP(-VLOOKUP($G6,'IPF GL Formula'!$A$4:$F$11,5,FALSE)*H6)),6))</f>
        <v>0.166077</v>
      </c>
      <c r="AH6" s="38">
        <f>AG6*W6</f>
        <v>9.1342350000000003</v>
      </c>
      <c r="AI6" s="27">
        <f>_xlfn.RANK.EQ(AH6,$AH$5:$AH$38,0)</f>
        <v>18</v>
      </c>
      <c r="AJ6" s="27">
        <f>_xlfn.RANK.EQ(AE6,$AE$6:$AE$6,0)</f>
        <v>1</v>
      </c>
      <c r="AK6" s="43"/>
      <c r="AL6" s="43"/>
      <c r="AM6" s="43"/>
      <c r="AN6" s="43"/>
      <c r="AO6" s="43"/>
      <c r="AP6" s="43"/>
      <c r="AQ6" s="43"/>
      <c r="AR6" s="43"/>
      <c r="AS6" s="42"/>
      <c r="AT6" s="42"/>
      <c r="AU6" s="42"/>
      <c r="AV6" s="42"/>
      <c r="AW6" s="9"/>
      <c r="AX6" s="9"/>
      <c r="AY6" s="9"/>
      <c r="AZ6" s="9"/>
    </row>
    <row r="7" spans="1:52" x14ac:dyDescent="0.3">
      <c r="A7" s="72"/>
      <c r="B7" s="72"/>
      <c r="C7" s="82" t="s">
        <v>110</v>
      </c>
      <c r="D7" s="72"/>
      <c r="E7" s="72"/>
      <c r="F7" s="73"/>
      <c r="G7" s="74"/>
      <c r="H7" s="75"/>
      <c r="I7" s="76"/>
      <c r="J7" s="77"/>
      <c r="K7" s="78"/>
      <c r="L7" s="77"/>
      <c r="M7" s="78"/>
      <c r="N7" s="77"/>
      <c r="O7" s="78"/>
      <c r="P7" s="79"/>
      <c r="Q7" s="77"/>
      <c r="R7" s="78"/>
      <c r="S7" s="77"/>
      <c r="T7" s="78"/>
      <c r="U7" s="77"/>
      <c r="V7" s="78"/>
      <c r="W7" s="79"/>
      <c r="X7" s="77"/>
      <c r="Y7" s="78"/>
      <c r="Z7" s="77"/>
      <c r="AA7" s="78"/>
      <c r="AB7" s="77"/>
      <c r="AC7" s="78"/>
      <c r="AD7" s="79"/>
      <c r="AE7" s="80"/>
      <c r="AF7" s="81"/>
      <c r="AG7" s="81"/>
      <c r="AH7" s="81"/>
      <c r="AI7" s="72"/>
      <c r="AJ7" s="72"/>
      <c r="AK7" s="43"/>
      <c r="AL7" s="43"/>
      <c r="AM7" s="43"/>
      <c r="AN7" s="43"/>
      <c r="AO7" s="43"/>
      <c r="AP7" s="43"/>
      <c r="AQ7" s="43"/>
      <c r="AR7" s="43"/>
      <c r="AS7" s="42"/>
      <c r="AT7" s="42"/>
      <c r="AU7" s="42"/>
      <c r="AV7" s="42"/>
      <c r="AW7" s="9"/>
      <c r="AX7" s="9"/>
      <c r="AY7" s="9"/>
      <c r="AZ7" s="9"/>
    </row>
    <row r="8" spans="1:52" x14ac:dyDescent="0.3">
      <c r="A8" s="27">
        <v>1</v>
      </c>
      <c r="B8" s="27"/>
      <c r="C8" s="156" t="s">
        <v>161</v>
      </c>
      <c r="D8" s="156" t="s">
        <v>160</v>
      </c>
      <c r="E8" s="131" t="s">
        <v>92</v>
      </c>
      <c r="F8" s="160">
        <v>2010</v>
      </c>
      <c r="G8" s="15" t="s">
        <v>11</v>
      </c>
      <c r="H8" s="29">
        <v>62</v>
      </c>
      <c r="I8" s="31">
        <f ca="1">IF(H8="","",VLOOKUP(H8,WeightClasses!$A$2:$E$17,IF(LEFT(G8,1)="F",IF(YEAR(TODAY())-F8&lt;24,4,2),IF(YEAR(TODAY())-F8&lt;24,5,3)),TRUE))</f>
        <v>66</v>
      </c>
      <c r="J8" s="16" t="s">
        <v>42</v>
      </c>
      <c r="K8" s="32">
        <v>45</v>
      </c>
      <c r="L8" s="16" t="s">
        <v>42</v>
      </c>
      <c r="M8" s="32">
        <v>55</v>
      </c>
      <c r="N8" s="16" t="s">
        <v>42</v>
      </c>
      <c r="O8" s="32">
        <v>70</v>
      </c>
      <c r="P8" s="33">
        <f>IF(OR(K8&lt;&gt;0,M8&lt;&gt;0,O8&lt;&gt;0),MAX(IF(J8=$S$1,K8,0),IF(L8=$S$1,M8,0),IF(N8=$S$1,O8,0)),"")</f>
        <v>70</v>
      </c>
      <c r="Q8" s="16" t="s">
        <v>42</v>
      </c>
      <c r="R8" s="32">
        <v>45</v>
      </c>
      <c r="S8" s="16" t="s">
        <v>42</v>
      </c>
      <c r="T8" s="32">
        <v>50</v>
      </c>
      <c r="U8" s="16" t="s">
        <v>42</v>
      </c>
      <c r="V8" s="32">
        <v>55</v>
      </c>
      <c r="W8" s="33">
        <f>IF(OR(R8&lt;&gt;0,T8&lt;&gt;0,V8&lt;&gt;0),MAX(IF(Q8=$S$1,R8,0),IF(S8=$S$1,T8,0),IF(U8=$S$1,V8,0)),"")</f>
        <v>55</v>
      </c>
      <c r="X8" s="16" t="s">
        <v>42</v>
      </c>
      <c r="Y8" s="32">
        <v>105</v>
      </c>
      <c r="Z8" s="16" t="s">
        <v>42</v>
      </c>
      <c r="AA8" s="32">
        <v>115</v>
      </c>
      <c r="AB8" s="16" t="s">
        <v>42</v>
      </c>
      <c r="AC8" s="32">
        <v>120</v>
      </c>
      <c r="AD8" s="33">
        <f>IF(OR(Y8&lt;&gt;0,AA8&lt;&gt;0,AC8&lt;&gt;0),MAX(IF(X8=$S$1,Y8,0),IF(Z8=$S$1,AA8,0),IF(AB8=$S$1,AC8,0)),"")</f>
        <v>120</v>
      </c>
      <c r="AE8" s="34">
        <f>P8+W8+AD8</f>
        <v>245</v>
      </c>
      <c r="AF8" s="162">
        <f>IF(AND(AE8&lt;&gt;"",ISNUMBER(AE8)),AG8*AE8,"")</f>
        <v>39.481015000000006</v>
      </c>
      <c r="AG8" s="38">
        <f>IF(OR(H8="",H8=0),0, ROUND(100/(VLOOKUP($G8,'IPF GL Formula'!$A$4:$F$11,3,FALSE)-VLOOKUP($G8,'IPF GL Formula'!$A$4:$F$11,4,FALSE)*EXP(-VLOOKUP($G8,'IPF GL Formula'!$A$4:$F$11,5,FALSE)*H8)),6))</f>
        <v>0.16114700000000001</v>
      </c>
      <c r="AH8" s="38">
        <f>AG8*W8</f>
        <v>8.8630849999999999</v>
      </c>
      <c r="AI8" s="27">
        <f>_xlfn.RANK.EQ(AH8,$AH$5:$AH$38,0)</f>
        <v>20</v>
      </c>
      <c r="AJ8" s="27">
        <f>_xlfn.RANK.EQ(AE8,$AE$8:$AE$8,0)</f>
        <v>1</v>
      </c>
      <c r="AK8" s="43" t="b">
        <f t="shared" ref="AK8:AK38" si="0">L8=$S$2</f>
        <v>0</v>
      </c>
      <c r="AL8" s="43" t="b">
        <f t="shared" ref="AL8:AL38" si="1">N8=$S$2</f>
        <v>0</v>
      </c>
      <c r="AM8" s="43" t="b">
        <f t="shared" ref="AM8:AM38" si="2">Q8=$S$2</f>
        <v>0</v>
      </c>
      <c r="AN8" s="43" t="b">
        <f t="shared" ref="AN8:AN38" si="3">S8=$S$2</f>
        <v>0</v>
      </c>
      <c r="AO8" s="43" t="b">
        <f t="shared" ref="AO8:AO38" si="4">U8=$S$2</f>
        <v>0</v>
      </c>
      <c r="AP8" s="43" t="b">
        <f t="shared" ref="AP8:AP38" si="5">X8=$S$2</f>
        <v>0</v>
      </c>
      <c r="AQ8" s="43" t="b">
        <f t="shared" ref="AQ8:AQ38" si="6">Z8=$S$2</f>
        <v>0</v>
      </c>
      <c r="AR8" s="43" t="b">
        <f t="shared" ref="AR8:AR38" si="7">AB8=$S$2</f>
        <v>0</v>
      </c>
      <c r="AS8" s="42" t="b">
        <f t="shared" ref="AS8:AS38" si="8">AND(AJ8,AK8,AL8)</f>
        <v>0</v>
      </c>
      <c r="AT8" s="42" t="b">
        <f t="shared" ref="AT8:AT38" si="9">AND(AM8,AN8,AO8)</f>
        <v>0</v>
      </c>
      <c r="AU8" s="42" t="b">
        <f t="shared" ref="AU8:AU38" si="10">AND(AP8,AQ8,AR8)</f>
        <v>0</v>
      </c>
      <c r="AV8" s="42" t="b">
        <f t="shared" ref="AV8:AV38" si="11">OR(AS8,AT8,AU8)</f>
        <v>0</v>
      </c>
      <c r="AW8" s="9"/>
      <c r="AX8" s="9"/>
      <c r="AY8" s="9"/>
      <c r="AZ8" s="9"/>
    </row>
    <row r="9" spans="1:52" x14ac:dyDescent="0.3">
      <c r="A9" s="83"/>
      <c r="B9" s="83"/>
      <c r="C9" s="84" t="s">
        <v>111</v>
      </c>
      <c r="D9" s="83"/>
      <c r="E9" s="83"/>
      <c r="F9" s="85"/>
      <c r="G9" s="74"/>
      <c r="H9" s="74"/>
      <c r="I9" s="76"/>
      <c r="J9" s="77"/>
      <c r="K9" s="78"/>
      <c r="L9" s="77"/>
      <c r="M9" s="78"/>
      <c r="N9" s="77"/>
      <c r="O9" s="78"/>
      <c r="P9" s="79"/>
      <c r="Q9" s="77"/>
      <c r="R9" s="78"/>
      <c r="S9" s="77"/>
      <c r="T9" s="78"/>
      <c r="U9" s="77"/>
      <c r="V9" s="78"/>
      <c r="W9" s="79"/>
      <c r="X9" s="77"/>
      <c r="Y9" s="78"/>
      <c r="Z9" s="77"/>
      <c r="AA9" s="78"/>
      <c r="AB9" s="77"/>
      <c r="AC9" s="78"/>
      <c r="AD9" s="79"/>
      <c r="AE9" s="80"/>
      <c r="AF9" s="81"/>
      <c r="AG9" s="81"/>
      <c r="AH9" s="81"/>
      <c r="AI9" s="72"/>
      <c r="AJ9" s="72"/>
      <c r="AK9" s="43" t="b">
        <f t="shared" si="0"/>
        <v>0</v>
      </c>
      <c r="AL9" s="43" t="b">
        <f t="shared" si="1"/>
        <v>0</v>
      </c>
      <c r="AM9" s="43" t="b">
        <f t="shared" si="2"/>
        <v>0</v>
      </c>
      <c r="AN9" s="43" t="b">
        <f t="shared" si="3"/>
        <v>0</v>
      </c>
      <c r="AO9" s="43" t="b">
        <f t="shared" si="4"/>
        <v>0</v>
      </c>
      <c r="AP9" s="43" t="b">
        <f t="shared" si="5"/>
        <v>0</v>
      </c>
      <c r="AQ9" s="43" t="b">
        <f t="shared" si="6"/>
        <v>0</v>
      </c>
      <c r="AR9" s="43" t="b">
        <f t="shared" si="7"/>
        <v>0</v>
      </c>
      <c r="AS9" s="42" t="b">
        <f t="shared" si="8"/>
        <v>0</v>
      </c>
      <c r="AT9" s="42" t="b">
        <f t="shared" si="9"/>
        <v>0</v>
      </c>
      <c r="AU9" s="42" t="b">
        <f t="shared" si="10"/>
        <v>0</v>
      </c>
      <c r="AV9" s="42" t="b">
        <f t="shared" si="11"/>
        <v>0</v>
      </c>
      <c r="AW9" s="9"/>
      <c r="AX9" s="9"/>
      <c r="AY9" s="9"/>
      <c r="AZ9" s="9"/>
    </row>
    <row r="10" spans="1:52" x14ac:dyDescent="0.3">
      <c r="A10" s="13">
        <v>1</v>
      </c>
      <c r="B10" s="13"/>
      <c r="C10" s="27" t="s">
        <v>117</v>
      </c>
      <c r="D10" s="27" t="s">
        <v>118</v>
      </c>
      <c r="E10" s="131" t="s">
        <v>92</v>
      </c>
      <c r="F10" s="168">
        <v>2008</v>
      </c>
      <c r="G10" s="15" t="s">
        <v>11</v>
      </c>
      <c r="H10" s="15">
        <v>73.099999999999994</v>
      </c>
      <c r="I10" s="31">
        <f ca="1">IF(H10="","",VLOOKUP(H10,WeightClasses!$A$2:$E$17,IF(LEFT(G10,1)="F",IF(YEAR(TODAY())-F10&lt;24,4,2),IF(YEAR(TODAY())-F10&lt;24,5,3)),TRUE))</f>
        <v>74</v>
      </c>
      <c r="J10" s="16" t="s">
        <v>42</v>
      </c>
      <c r="K10" s="32">
        <v>145</v>
      </c>
      <c r="L10" s="16" t="s">
        <v>42</v>
      </c>
      <c r="M10" s="32">
        <v>160</v>
      </c>
      <c r="N10" s="16" t="s">
        <v>42</v>
      </c>
      <c r="O10" s="32">
        <v>170</v>
      </c>
      <c r="P10" s="33">
        <f>IF(OR(K10&lt;&gt;0,M10&lt;&gt;0,O10&lt;&gt;0),MAX(IF(J10=$S$1,K10,0),IF(L10=$S$1,M10,0),IF(N10=$S$1,O10,0)),"")</f>
        <v>170</v>
      </c>
      <c r="Q10" s="16" t="s">
        <v>42</v>
      </c>
      <c r="R10" s="32">
        <v>80</v>
      </c>
      <c r="S10" s="16" t="s">
        <v>42</v>
      </c>
      <c r="T10" s="32">
        <v>85</v>
      </c>
      <c r="U10" s="16" t="s">
        <v>42</v>
      </c>
      <c r="V10" s="32">
        <v>92.5</v>
      </c>
      <c r="W10" s="33">
        <f>IF(OR(R10&lt;&gt;0,T10&lt;&gt;0,V10&lt;&gt;0),MAX(IF(Q10=$S$1,R10,0),IF(S10=$S$1,T10,0),IF(U10=$S$1,V10,0)),"")</f>
        <v>92.5</v>
      </c>
      <c r="X10" s="16" t="s">
        <v>42</v>
      </c>
      <c r="Y10" s="32">
        <v>180</v>
      </c>
      <c r="Z10" s="16" t="s">
        <v>43</v>
      </c>
      <c r="AA10" s="32">
        <v>200</v>
      </c>
      <c r="AB10" s="16" t="s">
        <v>42</v>
      </c>
      <c r="AC10" s="32">
        <v>210</v>
      </c>
      <c r="AD10" s="33">
        <f>IF(OR(Y10&lt;&gt;0,AA10&lt;&gt;0,AC10&lt;&gt;0),MAX(IF(X10=$S$1,Y10,0),IF(Z10=$S$1,AA10,0),IF(AB10=$S$1,AC10,0)),"")</f>
        <v>210</v>
      </c>
      <c r="AE10" s="34">
        <f>P10+W10+AD10</f>
        <v>472.5</v>
      </c>
      <c r="AF10" s="161">
        <f>IF(AND(AE10&lt;&gt;"",ISNUMBER(AE10)),AG10*AE10,"")</f>
        <v>69.809984999999998</v>
      </c>
      <c r="AG10" s="38">
        <f>IF(OR(H10="",H10=0),0, ROUND(100/(VLOOKUP($G10,'IPF GL Formula'!$A$4:$F$11,3,FALSE)-VLOOKUP($G10,'IPF GL Formula'!$A$4:$F$11,4,FALSE)*EXP(-VLOOKUP($G10,'IPF GL Formula'!$A$4:$F$11,5,FALSE)*H10)),6))</f>
        <v>0.14774599999999999</v>
      </c>
      <c r="AH10" s="38">
        <f>AG10*W10</f>
        <v>13.666504999999999</v>
      </c>
      <c r="AI10" s="27">
        <f>_xlfn.RANK.EQ(AH10,$AH$5:$AH$38,0)</f>
        <v>13</v>
      </c>
      <c r="AJ10" s="27">
        <f>_xlfn.RANK.EQ(AE10,$AE$10:$AE$11,0)</f>
        <v>1</v>
      </c>
      <c r="AK10" s="43"/>
      <c r="AL10" s="43"/>
      <c r="AM10" s="43"/>
      <c r="AN10" s="43"/>
      <c r="AO10" s="43"/>
      <c r="AP10" s="43"/>
      <c r="AQ10" s="43"/>
      <c r="AR10" s="43"/>
      <c r="AS10" s="42"/>
      <c r="AT10" s="42"/>
      <c r="AU10" s="42"/>
      <c r="AV10" s="42"/>
      <c r="AW10" s="9"/>
      <c r="AX10" s="9"/>
      <c r="AY10" s="9"/>
      <c r="AZ10" s="9"/>
    </row>
    <row r="11" spans="1:52" x14ac:dyDescent="0.3">
      <c r="A11" s="13">
        <v>2</v>
      </c>
      <c r="B11" s="13"/>
      <c r="C11" s="27" t="s">
        <v>136</v>
      </c>
      <c r="D11" s="27" t="s">
        <v>137</v>
      </c>
      <c r="E11" s="131" t="s">
        <v>92</v>
      </c>
      <c r="F11" s="169">
        <v>2006</v>
      </c>
      <c r="G11" s="15" t="s">
        <v>11</v>
      </c>
      <c r="H11" s="15">
        <v>70.7</v>
      </c>
      <c r="I11" s="31">
        <f ca="1">IF(H11="","",VLOOKUP(H11,WeightClasses!$A$2:$E$17,IF(LEFT(G11,1)="F",IF(YEAR(TODAY())-F11&lt;24,4,2),IF(YEAR(TODAY())-F11&lt;24,5,3)),TRUE))</f>
        <v>74</v>
      </c>
      <c r="J11" s="16" t="s">
        <v>42</v>
      </c>
      <c r="K11" s="32">
        <v>80</v>
      </c>
      <c r="L11" s="16" t="s">
        <v>42</v>
      </c>
      <c r="M11" s="32">
        <v>90</v>
      </c>
      <c r="N11" s="16" t="s">
        <v>42</v>
      </c>
      <c r="O11" s="32">
        <v>100</v>
      </c>
      <c r="P11" s="33">
        <f>IF(OR(K11&lt;&gt;0,M11&lt;&gt;0,O11&lt;&gt;0),MAX(IF(J11=$S$1,K11,0),IF(L11=$S$1,M11,0),IF(N11=$S$1,O11,0)),"")</f>
        <v>100</v>
      </c>
      <c r="Q11" s="16" t="s">
        <v>42</v>
      </c>
      <c r="R11" s="32">
        <v>55</v>
      </c>
      <c r="S11" s="16" t="s">
        <v>42</v>
      </c>
      <c r="T11" s="32">
        <v>60</v>
      </c>
      <c r="U11" s="16" t="s">
        <v>43</v>
      </c>
      <c r="V11" s="32">
        <v>62.5</v>
      </c>
      <c r="W11" s="33">
        <f>IF(OR(R11&lt;&gt;0,T11&lt;&gt;0,V11&lt;&gt;0),MAX(IF(Q11=$S$1,R11,0),IF(S11=$S$1,T11,0),IF(U11=$S$1,V11,0)),"")</f>
        <v>60</v>
      </c>
      <c r="X11" s="16" t="s">
        <v>42</v>
      </c>
      <c r="Y11" s="32">
        <v>100</v>
      </c>
      <c r="Z11" s="16" t="s">
        <v>42</v>
      </c>
      <c r="AA11" s="32">
        <v>120</v>
      </c>
      <c r="AB11" s="16" t="s">
        <v>42</v>
      </c>
      <c r="AC11" s="32">
        <v>140</v>
      </c>
      <c r="AD11" s="33">
        <f>IF(OR(Y11&lt;&gt;0,AA11&lt;&gt;0,AC11&lt;&gt;0),MAX(IF(X11=$S$1,Y11,0),IF(Z11=$S$1,AA11,0),IF(AB11=$S$1,AC11,0)),"")</f>
        <v>140</v>
      </c>
      <c r="AE11" s="34">
        <f>P11+W11+AD11</f>
        <v>300</v>
      </c>
      <c r="AF11" s="50">
        <f>IF(AND(AE11&lt;&gt;"",ISNUMBER(AE11)),AG11*AE11,"")</f>
        <v>45.102600000000002</v>
      </c>
      <c r="AG11" s="38">
        <f>IF(OR(H11="",H11=0),0, ROUND(100/(VLOOKUP($G11,'IPF GL Formula'!$A$4:$F$11,3,FALSE)-VLOOKUP($G11,'IPF GL Formula'!$A$4:$F$11,4,FALSE)*EXP(-VLOOKUP($G11,'IPF GL Formula'!$A$4:$F$11,5,FALSE)*H11)),6))</f>
        <v>0.150342</v>
      </c>
      <c r="AH11" s="38">
        <f>AG11*W11</f>
        <v>9.0205199999999994</v>
      </c>
      <c r="AI11" s="27">
        <f>_xlfn.RANK.EQ(AH11,$AH$5:$AH$38,0)</f>
        <v>19</v>
      </c>
      <c r="AJ11" s="27">
        <f>_xlfn.RANK.EQ(AE11,$AE$10:$AE$11,0)</f>
        <v>2</v>
      </c>
      <c r="AK11" s="43"/>
      <c r="AL11" s="43"/>
      <c r="AM11" s="43"/>
      <c r="AN11" s="43"/>
      <c r="AO11" s="43"/>
      <c r="AP11" s="43"/>
      <c r="AQ11" s="43"/>
      <c r="AR11" s="43"/>
      <c r="AS11" s="42"/>
      <c r="AT11" s="42"/>
      <c r="AU11" s="42"/>
      <c r="AV11" s="42"/>
      <c r="AW11" s="9"/>
      <c r="AX11" s="9"/>
      <c r="AY11" s="9"/>
      <c r="AZ11" s="9"/>
    </row>
    <row r="12" spans="1:52" x14ac:dyDescent="0.3">
      <c r="A12" s="83"/>
      <c r="B12" s="83"/>
      <c r="C12" s="84" t="s">
        <v>112</v>
      </c>
      <c r="D12" s="83"/>
      <c r="E12" s="83"/>
      <c r="F12" s="85"/>
      <c r="G12" s="74"/>
      <c r="H12" s="74"/>
      <c r="I12" s="76"/>
      <c r="J12" s="77"/>
      <c r="K12" s="78"/>
      <c r="L12" s="77"/>
      <c r="M12" s="78"/>
      <c r="N12" s="77"/>
      <c r="O12" s="78"/>
      <c r="P12" s="79"/>
      <c r="Q12" s="77"/>
      <c r="R12" s="78"/>
      <c r="S12" s="77"/>
      <c r="T12" s="78"/>
      <c r="U12" s="77"/>
      <c r="V12" s="78"/>
      <c r="W12" s="79"/>
      <c r="X12" s="77"/>
      <c r="Y12" s="78"/>
      <c r="Z12" s="77"/>
      <c r="AA12" s="78"/>
      <c r="AB12" s="77"/>
      <c r="AC12" s="78"/>
      <c r="AD12" s="79"/>
      <c r="AE12" s="80"/>
      <c r="AF12" s="81"/>
      <c r="AG12" s="81"/>
      <c r="AH12" s="81"/>
      <c r="AI12" s="72"/>
      <c r="AJ12" s="72"/>
      <c r="AK12" s="43" t="b">
        <f t="shared" si="0"/>
        <v>0</v>
      </c>
      <c r="AL12" s="43" t="b">
        <f t="shared" si="1"/>
        <v>0</v>
      </c>
      <c r="AM12" s="43" t="b">
        <f t="shared" si="2"/>
        <v>0</v>
      </c>
      <c r="AN12" s="43" t="b">
        <f t="shared" si="3"/>
        <v>0</v>
      </c>
      <c r="AO12" s="43" t="b">
        <f t="shared" si="4"/>
        <v>0</v>
      </c>
      <c r="AP12" s="43" t="b">
        <f t="shared" si="5"/>
        <v>0</v>
      </c>
      <c r="AQ12" s="43" t="b">
        <f t="shared" si="6"/>
        <v>0</v>
      </c>
      <c r="AR12" s="43" t="b">
        <f t="shared" si="7"/>
        <v>0</v>
      </c>
      <c r="AS12" s="42"/>
      <c r="AT12" s="42" t="b">
        <f t="shared" si="9"/>
        <v>0</v>
      </c>
      <c r="AU12" s="42" t="b">
        <f t="shared" si="10"/>
        <v>0</v>
      </c>
      <c r="AV12" s="42" t="b">
        <f t="shared" si="11"/>
        <v>0</v>
      </c>
      <c r="AW12" s="9"/>
      <c r="AX12" s="9"/>
      <c r="AY12" s="9"/>
      <c r="AZ12" s="9"/>
    </row>
    <row r="13" spans="1:52" x14ac:dyDescent="0.3">
      <c r="A13" s="13">
        <v>1</v>
      </c>
      <c r="B13" s="13"/>
      <c r="C13" s="13" t="s">
        <v>64</v>
      </c>
      <c r="D13" s="13" t="s">
        <v>65</v>
      </c>
      <c r="E13" s="51" t="s">
        <v>92</v>
      </c>
      <c r="F13" s="14">
        <v>1996</v>
      </c>
      <c r="G13" s="15" t="s">
        <v>11</v>
      </c>
      <c r="H13" s="15">
        <v>82.9</v>
      </c>
      <c r="I13" s="31">
        <f ca="1">IF(H13="","",VLOOKUP(H13,WeightClasses!$A$2:$E$17,IF(LEFT(G13,1)="F",IF(YEAR(TODAY())-F13&lt;24,4,2),IF(YEAR(TODAY())-F13&lt;24,5,3)),TRUE))</f>
        <v>83</v>
      </c>
      <c r="J13" s="16" t="s">
        <v>42</v>
      </c>
      <c r="K13" s="32">
        <v>190</v>
      </c>
      <c r="L13" s="16" t="s">
        <v>42</v>
      </c>
      <c r="M13" s="32">
        <v>200</v>
      </c>
      <c r="N13" s="16" t="s">
        <v>42</v>
      </c>
      <c r="O13" s="32">
        <v>205</v>
      </c>
      <c r="P13" s="33">
        <f t="shared" ref="P13:P19" si="12">IF(OR(K13&lt;&gt;0,M13&lt;&gt;0,O13&lt;&gt;0),MAX(IF(J13=$S$1,K13,0),IF(L13=$S$1,M13,0),IF(N13=$S$1,O13,0)),"")</f>
        <v>205</v>
      </c>
      <c r="Q13" s="16" t="s">
        <v>42</v>
      </c>
      <c r="R13" s="32">
        <v>140</v>
      </c>
      <c r="S13" s="16" t="s">
        <v>42</v>
      </c>
      <c r="T13" s="32">
        <v>145</v>
      </c>
      <c r="U13" s="16" t="s">
        <v>43</v>
      </c>
      <c r="V13" s="32">
        <v>150</v>
      </c>
      <c r="W13" s="33">
        <f t="shared" ref="W13:W19" si="13">IF(OR(R13&lt;&gt;0,T13&lt;&gt;0,V13&lt;&gt;0),MAX(IF(Q13=$S$1,R13,0),IF(S13=$S$1,T13,0),IF(U13=$S$1,V13,0)),"")</f>
        <v>145</v>
      </c>
      <c r="X13" s="16" t="s">
        <v>42</v>
      </c>
      <c r="Y13" s="32">
        <v>210</v>
      </c>
      <c r="Z13" s="16" t="s">
        <v>42</v>
      </c>
      <c r="AA13" s="32">
        <v>230</v>
      </c>
      <c r="AB13" s="16" t="s">
        <v>42</v>
      </c>
      <c r="AC13" s="32">
        <v>240</v>
      </c>
      <c r="AD13" s="33">
        <f t="shared" ref="AD13:AD19" si="14">IF(OR(Y13&lt;&gt;0,AA13&lt;&gt;0,AC13&lt;&gt;0),MAX(IF(X13=$S$1,Y13,0),IF(Z13=$S$1,AA13,0),IF(AB13=$S$1,AC13,0)),"")</f>
        <v>240</v>
      </c>
      <c r="AE13" s="34">
        <f t="shared" ref="AE13:AE19" si="15">P13+W13+AD13</f>
        <v>590</v>
      </c>
      <c r="AF13" s="50">
        <f t="shared" ref="AF13:AF19" si="16">IF(AND(AE13&lt;&gt;"",ISNUMBER(AE13)),AG13*AE13,"")</f>
        <v>81.721490000000003</v>
      </c>
      <c r="AG13" s="38">
        <f>IF(OR(H13="",H13=0),0, ROUND(100/(VLOOKUP($G13,'IPF GL Formula'!$A$4:$F$11,3,FALSE)-VLOOKUP($G13,'IPF GL Formula'!$A$4:$F$11,4,FALSE)*EXP(-VLOOKUP($G13,'IPF GL Formula'!$A$4:$F$11,5,FALSE)*H13)),6))</f>
        <v>0.138511</v>
      </c>
      <c r="AH13" s="38">
        <f t="shared" ref="AH13:AH19" si="17">AG13*W13</f>
        <v>20.084094999999998</v>
      </c>
      <c r="AI13" s="27">
        <f t="shared" ref="AI13:AI19" si="18">_xlfn.RANK.EQ(AH13,$AH$5:$AH$38,0)</f>
        <v>2</v>
      </c>
      <c r="AJ13" s="27">
        <f t="shared" ref="AJ13:AJ19" si="19">_xlfn.RANK.EQ(AE13,$AE$13:$AE$19,0)</f>
        <v>1</v>
      </c>
      <c r="AK13" s="43" t="b">
        <f t="shared" si="0"/>
        <v>0</v>
      </c>
      <c r="AL13" s="43" t="b">
        <f t="shared" si="1"/>
        <v>0</v>
      </c>
      <c r="AM13" s="43" t="b">
        <f t="shared" si="2"/>
        <v>0</v>
      </c>
      <c r="AN13" s="43" t="b">
        <f t="shared" si="3"/>
        <v>0</v>
      </c>
      <c r="AO13" s="43"/>
      <c r="AP13" s="43" t="b">
        <f t="shared" si="5"/>
        <v>0</v>
      </c>
      <c r="AQ13" s="43" t="b">
        <f t="shared" si="6"/>
        <v>0</v>
      </c>
      <c r="AR13" s="43"/>
      <c r="AS13" s="42" t="b">
        <f t="shared" si="8"/>
        <v>0</v>
      </c>
      <c r="AT13" s="42"/>
      <c r="AU13" s="42" t="b">
        <f t="shared" si="10"/>
        <v>0</v>
      </c>
      <c r="AV13" s="42" t="b">
        <f t="shared" si="11"/>
        <v>0</v>
      </c>
      <c r="AW13" s="9"/>
      <c r="AX13" s="9"/>
      <c r="AY13" s="9"/>
      <c r="AZ13" s="9"/>
    </row>
    <row r="14" spans="1:52" x14ac:dyDescent="0.3">
      <c r="A14" s="13">
        <v>2</v>
      </c>
      <c r="B14" s="13"/>
      <c r="C14" s="13" t="s">
        <v>66</v>
      </c>
      <c r="D14" s="13" t="s">
        <v>67</v>
      </c>
      <c r="E14" s="51" t="s">
        <v>92</v>
      </c>
      <c r="F14" s="60">
        <v>1971</v>
      </c>
      <c r="G14" s="15" t="s">
        <v>11</v>
      </c>
      <c r="H14" s="15">
        <v>78.8</v>
      </c>
      <c r="I14" s="31">
        <f ca="1">IF(H14="","",VLOOKUP(H14,WeightClasses!$A$2:$E$17,IF(LEFT(G14,1)="F",IF(YEAR(TODAY())-F14&lt;24,4,2),IF(YEAR(TODAY())-F14&lt;24,5,3)),TRUE))</f>
        <v>83</v>
      </c>
      <c r="J14" s="16" t="s">
        <v>42</v>
      </c>
      <c r="K14" s="32">
        <v>120</v>
      </c>
      <c r="L14" s="16" t="s">
        <v>43</v>
      </c>
      <c r="M14" s="32">
        <v>130</v>
      </c>
      <c r="N14" s="16" t="s">
        <v>42</v>
      </c>
      <c r="O14" s="32">
        <v>130</v>
      </c>
      <c r="P14" s="33">
        <f t="shared" si="12"/>
        <v>130</v>
      </c>
      <c r="Q14" s="16" t="s">
        <v>42</v>
      </c>
      <c r="R14" s="32">
        <v>80</v>
      </c>
      <c r="S14" s="16" t="s">
        <v>42</v>
      </c>
      <c r="T14" s="32">
        <v>90</v>
      </c>
      <c r="U14" s="16" t="s">
        <v>42</v>
      </c>
      <c r="V14" s="32">
        <v>100</v>
      </c>
      <c r="W14" s="33">
        <f t="shared" si="13"/>
        <v>100</v>
      </c>
      <c r="X14" s="16" t="s">
        <v>42</v>
      </c>
      <c r="Y14" s="32">
        <v>140</v>
      </c>
      <c r="Z14" s="16" t="s">
        <v>42</v>
      </c>
      <c r="AA14" s="32">
        <v>150</v>
      </c>
      <c r="AB14" s="16" t="s">
        <v>42</v>
      </c>
      <c r="AC14" s="32">
        <v>162.5</v>
      </c>
      <c r="AD14" s="33">
        <f t="shared" si="14"/>
        <v>162.5</v>
      </c>
      <c r="AE14" s="34">
        <f t="shared" si="15"/>
        <v>392.5</v>
      </c>
      <c r="AF14" s="50">
        <f t="shared" si="16"/>
        <v>55.786025000000002</v>
      </c>
      <c r="AG14" s="38">
        <f>IF(OR(H14="",H14=0),0, ROUND(100/(VLOOKUP($G14,'IPF GL Formula'!$A$4:$F$11,3,FALSE)-VLOOKUP($G14,'IPF GL Formula'!$A$4:$F$11,4,FALSE)*EXP(-VLOOKUP($G14,'IPF GL Formula'!$A$4:$F$11,5,FALSE)*H14)),6))</f>
        <v>0.14213000000000001</v>
      </c>
      <c r="AH14" s="38">
        <f t="shared" si="17"/>
        <v>14.213000000000001</v>
      </c>
      <c r="AI14" s="27">
        <f t="shared" si="18"/>
        <v>12</v>
      </c>
      <c r="AJ14" s="27">
        <f t="shared" si="19"/>
        <v>2</v>
      </c>
      <c r="AK14" s="43" t="b">
        <f t="shared" si="0"/>
        <v>1</v>
      </c>
      <c r="AL14" s="43" t="b">
        <f t="shared" si="1"/>
        <v>0</v>
      </c>
      <c r="AM14" s="43" t="b">
        <f t="shared" si="2"/>
        <v>0</v>
      </c>
      <c r="AN14" s="43" t="b">
        <f t="shared" si="3"/>
        <v>0</v>
      </c>
      <c r="AO14" s="43" t="b">
        <f t="shared" si="4"/>
        <v>0</v>
      </c>
      <c r="AP14" s="43" t="b">
        <f t="shared" si="5"/>
        <v>0</v>
      </c>
      <c r="AQ14" s="43" t="b">
        <f t="shared" si="6"/>
        <v>0</v>
      </c>
      <c r="AR14" s="43" t="b">
        <f t="shared" si="7"/>
        <v>0</v>
      </c>
      <c r="AS14" s="42" t="b">
        <f t="shared" si="8"/>
        <v>0</v>
      </c>
      <c r="AT14" s="42" t="b">
        <f t="shared" si="9"/>
        <v>0</v>
      </c>
      <c r="AU14" s="42" t="b">
        <f t="shared" si="10"/>
        <v>0</v>
      </c>
      <c r="AV14" s="42"/>
      <c r="AW14" s="9"/>
      <c r="AX14" s="9"/>
      <c r="AY14" s="9"/>
      <c r="AZ14" s="9"/>
    </row>
    <row r="15" spans="1:52" x14ac:dyDescent="0.3">
      <c r="A15" s="13">
        <v>3</v>
      </c>
      <c r="B15" s="13"/>
      <c r="C15" s="158" t="s">
        <v>178</v>
      </c>
      <c r="D15" s="158" t="s">
        <v>177</v>
      </c>
      <c r="E15" s="134" t="s">
        <v>93</v>
      </c>
      <c r="F15" s="98">
        <v>2005</v>
      </c>
      <c r="G15" s="15" t="s">
        <v>11</v>
      </c>
      <c r="H15" s="15">
        <v>82.5</v>
      </c>
      <c r="I15" s="31">
        <f ca="1">IF(H15="","",VLOOKUP(H15,WeightClasses!$A$2:$E$17,IF(LEFT(G15,1)="F",IF(YEAR(TODAY())-F15&lt;24,4,2),IF(YEAR(TODAY())-F15&lt;24,5,3)),TRUE))</f>
        <v>83</v>
      </c>
      <c r="J15" s="16" t="s">
        <v>42</v>
      </c>
      <c r="K15" s="32">
        <v>120</v>
      </c>
      <c r="L15" s="16" t="s">
        <v>42</v>
      </c>
      <c r="M15" s="32">
        <v>130</v>
      </c>
      <c r="N15" s="16" t="s">
        <v>42</v>
      </c>
      <c r="O15" s="32">
        <v>140</v>
      </c>
      <c r="P15" s="33">
        <f t="shared" si="12"/>
        <v>140</v>
      </c>
      <c r="Q15" s="16" t="s">
        <v>42</v>
      </c>
      <c r="R15" s="32">
        <v>82.5</v>
      </c>
      <c r="S15" s="16" t="s">
        <v>42</v>
      </c>
      <c r="T15" s="32">
        <v>90</v>
      </c>
      <c r="U15" s="16"/>
      <c r="V15" s="32" t="s">
        <v>181</v>
      </c>
      <c r="W15" s="33">
        <f t="shared" si="13"/>
        <v>90</v>
      </c>
      <c r="X15" s="16" t="s">
        <v>42</v>
      </c>
      <c r="Y15" s="32">
        <v>140</v>
      </c>
      <c r="Z15" s="16" t="s">
        <v>42</v>
      </c>
      <c r="AA15" s="32">
        <v>150</v>
      </c>
      <c r="AB15" s="16" t="s">
        <v>43</v>
      </c>
      <c r="AC15" s="32">
        <v>160</v>
      </c>
      <c r="AD15" s="33">
        <f t="shared" si="14"/>
        <v>150</v>
      </c>
      <c r="AE15" s="34">
        <f t="shared" si="15"/>
        <v>380</v>
      </c>
      <c r="AF15" s="50">
        <f t="shared" si="16"/>
        <v>52.762999999999998</v>
      </c>
      <c r="AG15" s="38">
        <f>IF(OR(H15="",H15=0),0, ROUND(100/(VLOOKUP($G15,'IPF GL Formula'!$A$4:$F$11,3,FALSE)-VLOOKUP($G15,'IPF GL Formula'!$A$4:$F$11,4,FALSE)*EXP(-VLOOKUP($G15,'IPF GL Formula'!$A$4:$F$11,5,FALSE)*H15)),6))</f>
        <v>0.13885</v>
      </c>
      <c r="AH15" s="38">
        <f t="shared" si="17"/>
        <v>12.496499999999999</v>
      </c>
      <c r="AI15" s="27">
        <f t="shared" si="18"/>
        <v>16</v>
      </c>
      <c r="AJ15" s="27">
        <f t="shared" si="19"/>
        <v>3</v>
      </c>
      <c r="AK15" s="43"/>
      <c r="AL15" s="43"/>
      <c r="AM15" s="43"/>
      <c r="AN15" s="43"/>
      <c r="AO15" s="43"/>
      <c r="AP15" s="43"/>
      <c r="AQ15" s="43"/>
      <c r="AR15" s="43"/>
      <c r="AS15" s="42"/>
      <c r="AT15" s="42"/>
      <c r="AU15" s="42"/>
      <c r="AV15" s="42"/>
      <c r="AW15" s="9"/>
      <c r="AX15" s="9"/>
      <c r="AY15" s="9"/>
      <c r="AZ15" s="9"/>
    </row>
    <row r="16" spans="1:52" ht="14.4" customHeight="1" x14ac:dyDescent="0.3">
      <c r="A16" s="13">
        <v>4</v>
      </c>
      <c r="B16" s="13"/>
      <c r="C16" s="163" t="s">
        <v>168</v>
      </c>
      <c r="D16" s="163" t="s">
        <v>167</v>
      </c>
      <c r="E16" s="131" t="s">
        <v>92</v>
      </c>
      <c r="F16" s="159">
        <v>2011</v>
      </c>
      <c r="G16" s="15" t="s">
        <v>11</v>
      </c>
      <c r="H16" s="15">
        <v>82.8</v>
      </c>
      <c r="I16" s="31">
        <f ca="1">IF(H16="","",VLOOKUP(H16,WeightClasses!$A$2:$E$17,IF(LEFT(G16,1)="F",IF(YEAR(TODAY())-F16&lt;24,4,2),IF(YEAR(TODAY())-F16&lt;24,5,3)),TRUE))</f>
        <v>83</v>
      </c>
      <c r="J16" s="16" t="s">
        <v>42</v>
      </c>
      <c r="K16" s="32">
        <v>90</v>
      </c>
      <c r="L16" s="16" t="s">
        <v>42</v>
      </c>
      <c r="M16" s="32">
        <v>95</v>
      </c>
      <c r="N16" s="16" t="s">
        <v>42</v>
      </c>
      <c r="O16" s="32">
        <v>100</v>
      </c>
      <c r="P16" s="33">
        <f t="shared" si="12"/>
        <v>100</v>
      </c>
      <c r="Q16" s="16" t="s">
        <v>42</v>
      </c>
      <c r="R16" s="32">
        <v>47.5</v>
      </c>
      <c r="S16" s="16" t="s">
        <v>42</v>
      </c>
      <c r="T16" s="32">
        <v>52.5</v>
      </c>
      <c r="U16" s="16" t="s">
        <v>42</v>
      </c>
      <c r="V16" s="32">
        <v>57.5</v>
      </c>
      <c r="W16" s="33">
        <f t="shared" si="13"/>
        <v>57.5</v>
      </c>
      <c r="X16" s="16" t="s">
        <v>42</v>
      </c>
      <c r="Y16" s="32">
        <v>110</v>
      </c>
      <c r="Z16" s="16" t="s">
        <v>42</v>
      </c>
      <c r="AA16" s="32">
        <v>120</v>
      </c>
      <c r="AB16" s="16" t="s">
        <v>42</v>
      </c>
      <c r="AC16" s="32">
        <v>130</v>
      </c>
      <c r="AD16" s="33">
        <f t="shared" si="14"/>
        <v>130</v>
      </c>
      <c r="AE16" s="34">
        <f t="shared" si="15"/>
        <v>287.5</v>
      </c>
      <c r="AF16" s="162">
        <f t="shared" si="16"/>
        <v>39.846062500000002</v>
      </c>
      <c r="AG16" s="38">
        <f>IF(OR(H16="",H16=0),0, ROUND(100/(VLOOKUP($G16,'IPF GL Formula'!$A$4:$F$11,3,FALSE)-VLOOKUP($G16,'IPF GL Formula'!$A$4:$F$11,4,FALSE)*EXP(-VLOOKUP($G16,'IPF GL Formula'!$A$4:$F$11,5,FALSE)*H16)),6))</f>
        <v>0.138595</v>
      </c>
      <c r="AH16" s="38">
        <f t="shared" si="17"/>
        <v>7.9692124999999994</v>
      </c>
      <c r="AI16" s="27">
        <f t="shared" si="18"/>
        <v>21</v>
      </c>
      <c r="AJ16" s="27">
        <f t="shared" si="19"/>
        <v>4</v>
      </c>
      <c r="AK16" s="43" t="b">
        <f t="shared" si="0"/>
        <v>0</v>
      </c>
      <c r="AL16" s="43" t="b">
        <f t="shared" si="1"/>
        <v>0</v>
      </c>
      <c r="AM16" s="43" t="b">
        <f t="shared" si="2"/>
        <v>0</v>
      </c>
      <c r="AN16" s="43" t="b">
        <f t="shared" si="3"/>
        <v>0</v>
      </c>
      <c r="AO16" s="43" t="b">
        <f t="shared" si="4"/>
        <v>0</v>
      </c>
      <c r="AP16" s="43" t="b">
        <f t="shared" si="5"/>
        <v>0</v>
      </c>
      <c r="AQ16" s="43" t="b">
        <f t="shared" si="6"/>
        <v>0</v>
      </c>
      <c r="AR16" s="43" t="b">
        <f t="shared" si="7"/>
        <v>0</v>
      </c>
      <c r="AS16" s="42" t="b">
        <f t="shared" si="8"/>
        <v>0</v>
      </c>
      <c r="AT16" s="42" t="b">
        <f t="shared" si="9"/>
        <v>0</v>
      </c>
      <c r="AU16" s="42" t="b">
        <f t="shared" si="10"/>
        <v>0</v>
      </c>
      <c r="AV16" s="42" t="b">
        <f t="shared" si="11"/>
        <v>0</v>
      </c>
      <c r="AW16" s="9"/>
      <c r="AX16" s="9"/>
      <c r="AY16" s="9"/>
      <c r="AZ16" s="9"/>
    </row>
    <row r="17" spans="1:52" ht="14.4" customHeight="1" x14ac:dyDescent="0.3">
      <c r="A17" s="13">
        <v>5</v>
      </c>
      <c r="B17" s="13"/>
      <c r="C17" s="156" t="s">
        <v>163</v>
      </c>
      <c r="D17" s="157" t="s">
        <v>162</v>
      </c>
      <c r="E17" s="51" t="s">
        <v>92</v>
      </c>
      <c r="F17" s="159">
        <v>2010</v>
      </c>
      <c r="G17" s="15" t="s">
        <v>11</v>
      </c>
      <c r="H17" s="15">
        <v>78.3</v>
      </c>
      <c r="I17" s="31">
        <f ca="1">IF(H17="","",VLOOKUP(H17,WeightClasses!$A$2:$E$17,IF(LEFT(G17,1)="F",IF(YEAR(TODAY())-F17&lt;24,4,2),IF(YEAR(TODAY())-F17&lt;24,5,3)),TRUE))</f>
        <v>83</v>
      </c>
      <c r="J17" s="16" t="s">
        <v>42</v>
      </c>
      <c r="K17" s="32">
        <v>50</v>
      </c>
      <c r="L17" s="16" t="s">
        <v>42</v>
      </c>
      <c r="M17" s="32">
        <v>57.5</v>
      </c>
      <c r="N17" s="16" t="s">
        <v>42</v>
      </c>
      <c r="O17" s="32">
        <v>65</v>
      </c>
      <c r="P17" s="33">
        <f t="shared" si="12"/>
        <v>65</v>
      </c>
      <c r="Q17" s="16" t="s">
        <v>42</v>
      </c>
      <c r="R17" s="32">
        <v>32.5</v>
      </c>
      <c r="S17" s="16" t="s">
        <v>42</v>
      </c>
      <c r="T17" s="32">
        <v>40</v>
      </c>
      <c r="U17" s="16" t="s">
        <v>42</v>
      </c>
      <c r="V17" s="32">
        <v>45</v>
      </c>
      <c r="W17" s="33">
        <f t="shared" si="13"/>
        <v>45</v>
      </c>
      <c r="X17" s="16" t="s">
        <v>42</v>
      </c>
      <c r="Y17" s="32">
        <v>85</v>
      </c>
      <c r="Z17" s="16" t="s">
        <v>42</v>
      </c>
      <c r="AA17" s="32">
        <v>90</v>
      </c>
      <c r="AB17" s="16" t="s">
        <v>42</v>
      </c>
      <c r="AC17" s="32">
        <v>95</v>
      </c>
      <c r="AD17" s="33">
        <f t="shared" si="14"/>
        <v>95</v>
      </c>
      <c r="AE17" s="34">
        <f t="shared" si="15"/>
        <v>205</v>
      </c>
      <c r="AF17" s="162">
        <f t="shared" si="16"/>
        <v>29.231974999999998</v>
      </c>
      <c r="AG17" s="38">
        <f>IF(OR(H17="",H17=0),0, ROUND(100/(VLOOKUP($G17,'IPF GL Formula'!$A$4:$F$11,3,FALSE)-VLOOKUP($G17,'IPF GL Formula'!$A$4:$F$11,4,FALSE)*EXP(-VLOOKUP($G17,'IPF GL Formula'!$A$4:$F$11,5,FALSE)*H17)),6))</f>
        <v>0.142595</v>
      </c>
      <c r="AH17" s="38">
        <f t="shared" si="17"/>
        <v>6.4167750000000003</v>
      </c>
      <c r="AI17" s="27">
        <f t="shared" si="18"/>
        <v>24</v>
      </c>
      <c r="AJ17" s="27">
        <f t="shared" si="19"/>
        <v>5</v>
      </c>
      <c r="AK17" s="43"/>
      <c r="AL17" s="43"/>
      <c r="AM17" s="43"/>
      <c r="AN17" s="43"/>
      <c r="AO17" s="43"/>
      <c r="AP17" s="43"/>
      <c r="AQ17" s="43"/>
      <c r="AR17" s="43"/>
      <c r="AS17" s="42"/>
      <c r="AT17" s="42"/>
      <c r="AU17" s="42"/>
      <c r="AV17" s="42"/>
      <c r="AW17" s="9"/>
      <c r="AX17" s="9"/>
      <c r="AY17" s="9"/>
      <c r="AZ17" s="9"/>
    </row>
    <row r="18" spans="1:52" x14ac:dyDescent="0.3">
      <c r="A18" s="13">
        <v>6</v>
      </c>
      <c r="B18" s="13"/>
      <c r="C18" s="27" t="s">
        <v>135</v>
      </c>
      <c r="D18" s="27" t="s">
        <v>118</v>
      </c>
      <c r="E18" s="51" t="s">
        <v>92</v>
      </c>
      <c r="F18" s="159">
        <v>2010</v>
      </c>
      <c r="G18" s="15" t="s">
        <v>11</v>
      </c>
      <c r="H18" s="15">
        <v>75.7</v>
      </c>
      <c r="I18" s="31">
        <f ca="1">IF(H18="","",VLOOKUP(H18,WeightClasses!$A$2:$E$17,IF(LEFT(G18,1)="F",IF(YEAR(TODAY())-F18&lt;24,4,2),IF(YEAR(TODAY())-F18&lt;24,5,3)),TRUE))</f>
        <v>83</v>
      </c>
      <c r="J18" s="16" t="s">
        <v>42</v>
      </c>
      <c r="K18" s="32">
        <v>45</v>
      </c>
      <c r="L18" s="16" t="s">
        <v>42</v>
      </c>
      <c r="M18" s="32">
        <v>55</v>
      </c>
      <c r="N18" s="16" t="s">
        <v>42</v>
      </c>
      <c r="O18" s="32">
        <v>65</v>
      </c>
      <c r="P18" s="33">
        <f t="shared" si="12"/>
        <v>65</v>
      </c>
      <c r="Q18" s="16" t="s">
        <v>42</v>
      </c>
      <c r="R18" s="32">
        <v>32.5</v>
      </c>
      <c r="S18" s="16" t="s">
        <v>42</v>
      </c>
      <c r="T18" s="32">
        <v>40</v>
      </c>
      <c r="U18" s="16" t="s">
        <v>43</v>
      </c>
      <c r="V18" s="32">
        <v>45</v>
      </c>
      <c r="W18" s="33">
        <f t="shared" si="13"/>
        <v>40</v>
      </c>
      <c r="X18" s="16" t="s">
        <v>42</v>
      </c>
      <c r="Y18" s="32">
        <v>65</v>
      </c>
      <c r="Z18" s="16" t="s">
        <v>42</v>
      </c>
      <c r="AA18" s="32">
        <v>72.5</v>
      </c>
      <c r="AB18" s="16" t="s">
        <v>42</v>
      </c>
      <c r="AC18" s="32">
        <v>80</v>
      </c>
      <c r="AD18" s="33">
        <f t="shared" si="14"/>
        <v>80</v>
      </c>
      <c r="AE18" s="34">
        <f t="shared" si="15"/>
        <v>185</v>
      </c>
      <c r="AF18" s="162">
        <f t="shared" si="16"/>
        <v>26.842390000000002</v>
      </c>
      <c r="AG18" s="38">
        <f>IF(OR(H18="",H18=0),0, ROUND(100/(VLOOKUP($G18,'IPF GL Formula'!$A$4:$F$11,3,FALSE)-VLOOKUP($G18,'IPF GL Formula'!$A$4:$F$11,4,FALSE)*EXP(-VLOOKUP($G18,'IPF GL Formula'!$A$4:$F$11,5,FALSE)*H18)),6))</f>
        <v>0.145094</v>
      </c>
      <c r="AH18" s="38">
        <f t="shared" si="17"/>
        <v>5.8037600000000005</v>
      </c>
      <c r="AI18" s="27">
        <f t="shared" si="18"/>
        <v>25</v>
      </c>
      <c r="AJ18" s="27">
        <f t="shared" si="19"/>
        <v>6</v>
      </c>
      <c r="AK18" s="43" t="b">
        <f t="shared" si="0"/>
        <v>0</v>
      </c>
      <c r="AL18" s="43" t="b">
        <f t="shared" si="1"/>
        <v>0</v>
      </c>
      <c r="AM18" s="43" t="b">
        <f t="shared" si="2"/>
        <v>0</v>
      </c>
      <c r="AN18" s="43" t="b">
        <f t="shared" si="3"/>
        <v>0</v>
      </c>
      <c r="AO18" s="43" t="b">
        <f t="shared" si="4"/>
        <v>1</v>
      </c>
      <c r="AP18" s="43" t="b">
        <f t="shared" si="5"/>
        <v>0</v>
      </c>
      <c r="AQ18" s="43" t="b">
        <f t="shared" si="6"/>
        <v>0</v>
      </c>
      <c r="AR18" s="43" t="b">
        <f t="shared" si="7"/>
        <v>0</v>
      </c>
      <c r="AS18" s="42" t="b">
        <f t="shared" si="8"/>
        <v>0</v>
      </c>
      <c r="AT18" s="42" t="b">
        <f t="shared" si="9"/>
        <v>0</v>
      </c>
      <c r="AU18" s="42" t="b">
        <f t="shared" si="10"/>
        <v>0</v>
      </c>
      <c r="AV18" s="42" t="b">
        <f t="shared" si="11"/>
        <v>0</v>
      </c>
      <c r="AW18" s="9"/>
      <c r="AX18" s="9"/>
      <c r="AY18" s="9"/>
      <c r="AZ18" s="9"/>
    </row>
    <row r="19" spans="1:52" x14ac:dyDescent="0.3">
      <c r="A19" s="27">
        <v>7</v>
      </c>
      <c r="B19" s="27"/>
      <c r="C19" s="163" t="s">
        <v>168</v>
      </c>
      <c r="D19" s="156" t="s">
        <v>180</v>
      </c>
      <c r="E19" s="51" t="s">
        <v>92</v>
      </c>
      <c r="F19" s="159">
        <v>2013</v>
      </c>
      <c r="G19" s="15" t="s">
        <v>11</v>
      </c>
      <c r="H19" s="15">
        <v>79.5</v>
      </c>
      <c r="I19" s="31">
        <f ca="1">IF(H19="","",VLOOKUP(H19,WeightClasses!$A$2:$E$17,IF(LEFT(G19,1)="F",IF(YEAR(TODAY())-F19&lt;24,4,2),IF(YEAR(TODAY())-F19&lt;24,5,3)),TRUE))</f>
        <v>83</v>
      </c>
      <c r="J19" s="16" t="s">
        <v>42</v>
      </c>
      <c r="K19" s="32">
        <v>30</v>
      </c>
      <c r="L19" s="16" t="s">
        <v>42</v>
      </c>
      <c r="M19" s="32">
        <v>37.5</v>
      </c>
      <c r="N19" s="16" t="s">
        <v>42</v>
      </c>
      <c r="O19" s="32">
        <v>42.5</v>
      </c>
      <c r="P19" s="33">
        <f t="shared" si="12"/>
        <v>42.5</v>
      </c>
      <c r="Q19" s="16" t="s">
        <v>42</v>
      </c>
      <c r="R19" s="32">
        <v>25</v>
      </c>
      <c r="S19" s="16" t="s">
        <v>42</v>
      </c>
      <c r="T19" s="32">
        <v>30</v>
      </c>
      <c r="U19" s="16" t="s">
        <v>42</v>
      </c>
      <c r="V19" s="32">
        <v>35</v>
      </c>
      <c r="W19" s="33">
        <f t="shared" si="13"/>
        <v>35</v>
      </c>
      <c r="X19" s="16" t="s">
        <v>42</v>
      </c>
      <c r="Y19" s="32">
        <v>40</v>
      </c>
      <c r="Z19" s="16" t="s">
        <v>42</v>
      </c>
      <c r="AA19" s="32">
        <v>50</v>
      </c>
      <c r="AB19" s="16" t="s">
        <v>42</v>
      </c>
      <c r="AC19" s="32">
        <v>55</v>
      </c>
      <c r="AD19" s="33">
        <f t="shared" si="14"/>
        <v>55</v>
      </c>
      <c r="AE19" s="34">
        <f t="shared" si="15"/>
        <v>132.5</v>
      </c>
      <c r="AF19" s="162">
        <f t="shared" si="16"/>
        <v>18.7472925</v>
      </c>
      <c r="AG19" s="38">
        <f>IF(OR(H19="",H19=0),0, ROUND(100/(VLOOKUP($G19,'IPF GL Formula'!$A$4:$F$11,3,FALSE)-VLOOKUP($G19,'IPF GL Formula'!$A$4:$F$11,4,FALSE)*EXP(-VLOOKUP($G19,'IPF GL Formula'!$A$4:$F$11,5,FALSE)*H19)),6))</f>
        <v>0.141489</v>
      </c>
      <c r="AH19" s="38">
        <f t="shared" si="17"/>
        <v>4.952115</v>
      </c>
      <c r="AI19" s="27">
        <f t="shared" si="18"/>
        <v>26</v>
      </c>
      <c r="AJ19" s="27">
        <f t="shared" si="19"/>
        <v>7</v>
      </c>
      <c r="AK19" s="43"/>
      <c r="AL19" s="43"/>
      <c r="AM19" s="43"/>
      <c r="AN19" s="43"/>
      <c r="AO19" s="43"/>
      <c r="AP19" s="43"/>
      <c r="AQ19" s="43"/>
      <c r="AR19" s="43"/>
      <c r="AS19" s="42"/>
      <c r="AT19" s="42"/>
      <c r="AU19" s="42"/>
      <c r="AV19" s="42"/>
      <c r="AW19" s="9"/>
      <c r="AX19" s="9"/>
      <c r="AY19" s="9"/>
      <c r="AZ19" s="9"/>
    </row>
    <row r="20" spans="1:52" x14ac:dyDescent="0.3">
      <c r="A20" s="83"/>
      <c r="B20" s="83"/>
      <c r="C20" s="84" t="s">
        <v>113</v>
      </c>
      <c r="D20" s="83"/>
      <c r="E20" s="83"/>
      <c r="F20" s="85"/>
      <c r="G20" s="74"/>
      <c r="H20" s="74"/>
      <c r="I20" s="76"/>
      <c r="J20" s="77"/>
      <c r="K20" s="78"/>
      <c r="L20" s="77"/>
      <c r="M20" s="78"/>
      <c r="N20" s="77"/>
      <c r="O20" s="78"/>
      <c r="P20" s="79" t="str">
        <f t="shared" ref="P20" si="20">IF(OR(K20&lt;&gt;0,M20&lt;&gt;0,O20&lt;&gt;0),MAX(IF(J20=$S$1,K20,0),IF(L20=$S$1,M20,0),IF(N20=$S$1,O20,0)),"")</f>
        <v/>
      </c>
      <c r="Q20" s="77"/>
      <c r="R20" s="78"/>
      <c r="S20" s="77"/>
      <c r="T20" s="78"/>
      <c r="U20" s="77"/>
      <c r="V20" s="78"/>
      <c r="W20" s="79"/>
      <c r="X20" s="77"/>
      <c r="Y20" s="78"/>
      <c r="Z20" s="77"/>
      <c r="AA20" s="78"/>
      <c r="AB20" s="77"/>
      <c r="AC20" s="78"/>
      <c r="AD20" s="79"/>
      <c r="AE20" s="80"/>
      <c r="AF20" s="81"/>
      <c r="AG20" s="81"/>
      <c r="AH20" s="81"/>
      <c r="AI20" s="72"/>
      <c r="AJ20" s="72"/>
      <c r="AK20" s="43" t="b">
        <f t="shared" si="0"/>
        <v>0</v>
      </c>
      <c r="AL20" s="43" t="b">
        <f t="shared" si="1"/>
        <v>0</v>
      </c>
      <c r="AM20" s="43" t="b">
        <f t="shared" si="2"/>
        <v>0</v>
      </c>
      <c r="AN20" s="43" t="b">
        <f t="shared" si="3"/>
        <v>0</v>
      </c>
      <c r="AO20" s="43" t="b">
        <f t="shared" si="4"/>
        <v>0</v>
      </c>
      <c r="AP20" s="43" t="b">
        <f t="shared" si="5"/>
        <v>0</v>
      </c>
      <c r="AQ20" s="43" t="b">
        <f t="shared" si="6"/>
        <v>0</v>
      </c>
      <c r="AR20" s="43" t="b">
        <f t="shared" si="7"/>
        <v>0</v>
      </c>
      <c r="AS20" s="42" t="b">
        <f t="shared" si="8"/>
        <v>0</v>
      </c>
      <c r="AT20" s="42" t="b">
        <f t="shared" si="9"/>
        <v>0</v>
      </c>
      <c r="AU20" s="42" t="b">
        <f t="shared" si="10"/>
        <v>0</v>
      </c>
      <c r="AV20" s="42" t="b">
        <f t="shared" si="11"/>
        <v>0</v>
      </c>
      <c r="AW20" s="9"/>
      <c r="AX20" s="9"/>
      <c r="AY20" s="9"/>
      <c r="AZ20" s="9"/>
    </row>
    <row r="21" spans="1:52" x14ac:dyDescent="0.3">
      <c r="A21" s="13">
        <v>1</v>
      </c>
      <c r="B21" s="13"/>
      <c r="C21" s="13" t="s">
        <v>77</v>
      </c>
      <c r="D21" s="13" t="s">
        <v>76</v>
      </c>
      <c r="E21" s="51" t="s">
        <v>92</v>
      </c>
      <c r="F21" s="14">
        <v>1999</v>
      </c>
      <c r="G21" s="15" t="s">
        <v>11</v>
      </c>
      <c r="H21" s="15">
        <v>88.1</v>
      </c>
      <c r="I21" s="31">
        <f ca="1">IF(H21="","",VLOOKUP(H21,WeightClasses!$A$2:$E$17,IF(LEFT(G21,1)="F",IF(YEAR(TODAY())-F21&lt;24,4,2),IF(YEAR(TODAY())-F21&lt;24,5,3)),TRUE))</f>
        <v>93</v>
      </c>
      <c r="J21" s="16" t="s">
        <v>42</v>
      </c>
      <c r="K21" s="32">
        <v>185</v>
      </c>
      <c r="L21" s="16" t="s">
        <v>42</v>
      </c>
      <c r="M21" s="32">
        <v>195</v>
      </c>
      <c r="N21" s="16" t="s">
        <v>43</v>
      </c>
      <c r="O21" s="32">
        <v>205</v>
      </c>
      <c r="P21" s="33">
        <f t="shared" ref="P21:P26" si="21">IF(OR(K21&lt;&gt;0,M21&lt;&gt;0,O21&lt;&gt;0),MAX(IF(J21=$S$1,K21,0),IF(L21=$S$1,M21,0),IF(N21=$S$1,O21,0)),"")</f>
        <v>195</v>
      </c>
      <c r="Q21" s="16" t="s">
        <v>42</v>
      </c>
      <c r="R21" s="32">
        <v>130</v>
      </c>
      <c r="S21" s="16" t="s">
        <v>42</v>
      </c>
      <c r="T21" s="32">
        <v>135</v>
      </c>
      <c r="U21" s="16" t="s">
        <v>42</v>
      </c>
      <c r="V21" s="32">
        <v>142.5</v>
      </c>
      <c r="W21" s="33">
        <f t="shared" ref="W21:W26" si="22">IF(OR(R21&lt;&gt;0,T21&lt;&gt;0,V21&lt;&gt;0),MAX(IF(Q21=$S$1,R21,0),IF(S21=$S$1,T21,0),IF(U21=$S$1,V21,0)),"")</f>
        <v>142.5</v>
      </c>
      <c r="X21" s="16" t="s">
        <v>42</v>
      </c>
      <c r="Y21" s="32">
        <v>210</v>
      </c>
      <c r="Z21" s="16" t="s">
        <v>42</v>
      </c>
      <c r="AA21" s="32">
        <v>230</v>
      </c>
      <c r="AB21" s="16" t="s">
        <v>42</v>
      </c>
      <c r="AC21" s="32">
        <v>240</v>
      </c>
      <c r="AD21" s="33">
        <f t="shared" ref="AD21:AD26" si="23">IF(OR(Y21&lt;&gt;0,AA21&lt;&gt;0,AC21&lt;&gt;0),MAX(IF(X21=$S$1,Y21,0),IF(Z21=$S$1,AA21,0),IF(AB21=$S$1,AC21,0)),"")</f>
        <v>240</v>
      </c>
      <c r="AE21" s="34">
        <f t="shared" ref="AE21:AE26" si="24">P21+W21+AD21</f>
        <v>577.5</v>
      </c>
      <c r="AF21" s="50">
        <f t="shared" ref="AF21:AF26" si="25">IF(AND(AE21&lt;&gt;"",ISNUMBER(AE21)),AG21*AE21,"")</f>
        <v>77.588857500000003</v>
      </c>
      <c r="AG21" s="38">
        <f>IF(OR(H21="",H21=0),0, ROUND(100/(VLOOKUP($G21,'IPF GL Formula'!$A$4:$F$11,3,FALSE)-VLOOKUP($G21,'IPF GL Formula'!$A$4:$F$11,4,FALSE)*EXP(-VLOOKUP($G21,'IPF GL Formula'!$A$4:$F$11,5,FALSE)*H21)),6))</f>
        <v>0.134353</v>
      </c>
      <c r="AH21" s="38">
        <f t="shared" ref="AH21:AH26" si="26">AG21*W21</f>
        <v>19.1453025</v>
      </c>
      <c r="AI21" s="27">
        <f t="shared" ref="AI21:AI26" si="27">_xlfn.RANK.EQ(AH21,$AH$5:$AH$38,0)</f>
        <v>5</v>
      </c>
      <c r="AJ21" s="27">
        <f t="shared" ref="AJ21:AJ26" si="28">_xlfn.RANK.EQ(AE21,$AE$21:$AE$26,0)</f>
        <v>1</v>
      </c>
      <c r="AK21" s="43" t="b">
        <f t="shared" si="0"/>
        <v>0</v>
      </c>
      <c r="AL21" s="43" t="b">
        <f t="shared" si="1"/>
        <v>1</v>
      </c>
      <c r="AM21" s="43" t="b">
        <f t="shared" si="2"/>
        <v>0</v>
      </c>
      <c r="AN21" s="43" t="b">
        <f t="shared" si="3"/>
        <v>0</v>
      </c>
      <c r="AO21" s="43" t="b">
        <f t="shared" si="4"/>
        <v>0</v>
      </c>
      <c r="AP21" s="43" t="b">
        <f t="shared" si="5"/>
        <v>0</v>
      </c>
      <c r="AQ21" s="43" t="b">
        <f t="shared" si="6"/>
        <v>0</v>
      </c>
      <c r="AR21" s="43" t="b">
        <f t="shared" si="7"/>
        <v>0</v>
      </c>
      <c r="AS21" s="42" t="b">
        <f t="shared" si="8"/>
        <v>0</v>
      </c>
      <c r="AT21" s="42" t="b">
        <f t="shared" si="9"/>
        <v>0</v>
      </c>
      <c r="AU21" s="42" t="b">
        <f t="shared" si="10"/>
        <v>0</v>
      </c>
      <c r="AV21" s="42" t="b">
        <f t="shared" si="11"/>
        <v>0</v>
      </c>
      <c r="AW21" s="9"/>
      <c r="AX21" s="9"/>
      <c r="AY21" s="9"/>
      <c r="AZ21" s="9"/>
    </row>
    <row r="22" spans="1:52" x14ac:dyDescent="0.3">
      <c r="A22" s="13">
        <v>2</v>
      </c>
      <c r="B22" s="13"/>
      <c r="C22" s="27" t="s">
        <v>82</v>
      </c>
      <c r="D22" s="27" t="s">
        <v>83</v>
      </c>
      <c r="E22" s="131" t="s">
        <v>92</v>
      </c>
      <c r="F22" s="130">
        <v>2004</v>
      </c>
      <c r="G22" s="15" t="s">
        <v>11</v>
      </c>
      <c r="H22" s="15">
        <v>87.5</v>
      </c>
      <c r="I22" s="31">
        <f ca="1">IF(H22="","",VLOOKUP(H22,WeightClasses!$A$2:$E$17,IF(LEFT(G22,1)="F",IF(YEAR(TODAY())-F22&lt;24,4,2),IF(YEAR(TODAY())-F22&lt;24,5,3)),TRUE))</f>
        <v>93</v>
      </c>
      <c r="J22" s="16" t="s">
        <v>42</v>
      </c>
      <c r="K22" s="32">
        <v>160</v>
      </c>
      <c r="L22" s="16" t="s">
        <v>42</v>
      </c>
      <c r="M22" s="32">
        <v>170</v>
      </c>
      <c r="N22" s="16" t="s">
        <v>42</v>
      </c>
      <c r="O22" s="32">
        <v>175</v>
      </c>
      <c r="P22" s="33">
        <f t="shared" si="21"/>
        <v>175</v>
      </c>
      <c r="Q22" s="16" t="s">
        <v>42</v>
      </c>
      <c r="R22" s="32">
        <v>110</v>
      </c>
      <c r="S22" s="16" t="s">
        <v>42</v>
      </c>
      <c r="T22" s="32">
        <v>120</v>
      </c>
      <c r="U22" s="16" t="s">
        <v>42</v>
      </c>
      <c r="V22" s="32">
        <v>125</v>
      </c>
      <c r="W22" s="33">
        <f t="shared" si="22"/>
        <v>125</v>
      </c>
      <c r="X22" s="16" t="s">
        <v>42</v>
      </c>
      <c r="Y22" s="32">
        <v>170</v>
      </c>
      <c r="Z22" s="16" t="s">
        <v>42</v>
      </c>
      <c r="AA22" s="32">
        <v>185</v>
      </c>
      <c r="AB22" s="16" t="s">
        <v>43</v>
      </c>
      <c r="AC22" s="32">
        <v>200</v>
      </c>
      <c r="AD22" s="33">
        <f t="shared" si="23"/>
        <v>185</v>
      </c>
      <c r="AE22" s="34">
        <f t="shared" si="24"/>
        <v>485</v>
      </c>
      <c r="AF22" s="50">
        <f t="shared" si="25"/>
        <v>65.382850000000005</v>
      </c>
      <c r="AG22" s="38">
        <f>IF(OR(H22="",H22=0),0, ROUND(100/(VLOOKUP($G22,'IPF GL Formula'!$A$4:$F$11,3,FALSE)-VLOOKUP($G22,'IPF GL Formula'!$A$4:$F$11,4,FALSE)*EXP(-VLOOKUP($G22,'IPF GL Formula'!$A$4:$F$11,5,FALSE)*H22)),6))</f>
        <v>0.13481000000000001</v>
      </c>
      <c r="AH22" s="38">
        <f t="shared" si="26"/>
        <v>16.85125</v>
      </c>
      <c r="AI22" s="27">
        <f t="shared" si="27"/>
        <v>8</v>
      </c>
      <c r="AJ22" s="27">
        <f t="shared" si="28"/>
        <v>2</v>
      </c>
      <c r="AK22" s="43"/>
      <c r="AL22" s="43"/>
      <c r="AM22" s="43"/>
      <c r="AN22" s="43"/>
      <c r="AO22" s="43"/>
      <c r="AP22" s="43"/>
      <c r="AQ22" s="43"/>
      <c r="AR22" s="43"/>
      <c r="AS22" s="42"/>
      <c r="AT22" s="42"/>
      <c r="AU22" s="42"/>
      <c r="AV22" s="42"/>
      <c r="AW22" s="9"/>
      <c r="AX22" s="9"/>
      <c r="AY22" s="9"/>
      <c r="AZ22" s="9"/>
    </row>
    <row r="23" spans="1:52" x14ac:dyDescent="0.3">
      <c r="A23" s="13">
        <v>3</v>
      </c>
      <c r="B23" s="13"/>
      <c r="C23" s="27" t="s">
        <v>127</v>
      </c>
      <c r="D23" s="27" t="s">
        <v>128</v>
      </c>
      <c r="E23" s="133" t="s">
        <v>93</v>
      </c>
      <c r="F23" s="86">
        <v>2009</v>
      </c>
      <c r="G23" s="15" t="s">
        <v>11</v>
      </c>
      <c r="H23" s="15">
        <v>88.9</v>
      </c>
      <c r="I23" s="31">
        <f ca="1">IF(H23="","",VLOOKUP(H23,WeightClasses!$A$2:$E$17,IF(LEFT(G23,1)="F",IF(YEAR(TODAY())-F23&lt;24,4,2),IF(YEAR(TODAY())-F23&lt;24,5,3)),TRUE))</f>
        <v>93</v>
      </c>
      <c r="J23" s="16" t="s">
        <v>42</v>
      </c>
      <c r="K23" s="32">
        <v>140</v>
      </c>
      <c r="L23" s="16" t="s">
        <v>42</v>
      </c>
      <c r="M23" s="32">
        <v>150</v>
      </c>
      <c r="N23" s="16" t="s">
        <v>43</v>
      </c>
      <c r="O23" s="32">
        <v>160</v>
      </c>
      <c r="P23" s="33">
        <f t="shared" si="21"/>
        <v>150</v>
      </c>
      <c r="Q23" s="16" t="s">
        <v>42</v>
      </c>
      <c r="R23" s="32">
        <v>105</v>
      </c>
      <c r="S23" s="16" t="s">
        <v>42</v>
      </c>
      <c r="T23" s="32">
        <v>110</v>
      </c>
      <c r="U23" s="16"/>
      <c r="V23" s="32" t="s">
        <v>181</v>
      </c>
      <c r="W23" s="33">
        <f t="shared" si="22"/>
        <v>110</v>
      </c>
      <c r="X23" s="16" t="s">
        <v>42</v>
      </c>
      <c r="Y23" s="32">
        <v>180</v>
      </c>
      <c r="Z23" s="16" t="s">
        <v>42</v>
      </c>
      <c r="AA23" s="32">
        <v>190</v>
      </c>
      <c r="AB23" s="16" t="s">
        <v>42</v>
      </c>
      <c r="AC23" s="32">
        <v>200</v>
      </c>
      <c r="AD23" s="33">
        <f t="shared" si="23"/>
        <v>200</v>
      </c>
      <c r="AE23" s="34">
        <f t="shared" si="24"/>
        <v>460</v>
      </c>
      <c r="AF23" s="161">
        <f t="shared" si="25"/>
        <v>61.525920000000006</v>
      </c>
      <c r="AG23" s="38">
        <f>IF(OR(H23="",H23=0),0, ROUND(100/(VLOOKUP($G23,'IPF GL Formula'!$A$4:$F$11,3,FALSE)-VLOOKUP($G23,'IPF GL Formula'!$A$4:$F$11,4,FALSE)*EXP(-VLOOKUP($G23,'IPF GL Formula'!$A$4:$F$11,5,FALSE)*H23)),6))</f>
        <v>0.13375200000000001</v>
      </c>
      <c r="AH23" s="38">
        <f t="shared" si="26"/>
        <v>14.712720000000001</v>
      </c>
      <c r="AI23" s="27">
        <f t="shared" si="27"/>
        <v>11</v>
      </c>
      <c r="AJ23" s="27">
        <f t="shared" si="28"/>
        <v>3</v>
      </c>
      <c r="AK23" s="43"/>
      <c r="AL23" s="43"/>
      <c r="AM23" s="43"/>
      <c r="AN23" s="43"/>
      <c r="AO23" s="43"/>
      <c r="AP23" s="43"/>
      <c r="AQ23" s="43"/>
      <c r="AR23" s="43"/>
      <c r="AS23" s="42"/>
      <c r="AT23" s="42"/>
      <c r="AU23" s="42"/>
      <c r="AV23" s="42"/>
      <c r="AW23" s="9"/>
      <c r="AX23" s="9"/>
      <c r="AY23" s="9"/>
      <c r="AZ23" s="9"/>
    </row>
    <row r="24" spans="1:52" x14ac:dyDescent="0.3">
      <c r="A24" s="13">
        <v>4</v>
      </c>
      <c r="B24" s="13"/>
      <c r="C24" s="27" t="s">
        <v>121</v>
      </c>
      <c r="D24" s="27" t="s">
        <v>122</v>
      </c>
      <c r="E24" s="136" t="s">
        <v>123</v>
      </c>
      <c r="F24" s="137">
        <v>1970</v>
      </c>
      <c r="G24" s="15" t="s">
        <v>11</v>
      </c>
      <c r="H24" s="15">
        <v>92.8</v>
      </c>
      <c r="I24" s="31">
        <f ca="1">IF(H24="","",VLOOKUP(H24,WeightClasses!$A$2:$E$17,IF(LEFT(G24,1)="F",IF(YEAR(TODAY())-F24&lt;24,4,2),IF(YEAR(TODAY())-F24&lt;24,5,3)),TRUE))</f>
        <v>93</v>
      </c>
      <c r="J24" s="16" t="s">
        <v>42</v>
      </c>
      <c r="K24" s="32">
        <v>110</v>
      </c>
      <c r="L24" s="16" t="s">
        <v>42</v>
      </c>
      <c r="M24" s="32">
        <v>120</v>
      </c>
      <c r="N24" s="16"/>
      <c r="O24" s="32" t="s">
        <v>181</v>
      </c>
      <c r="P24" s="33">
        <f t="shared" si="21"/>
        <v>120</v>
      </c>
      <c r="Q24" s="16" t="s">
        <v>42</v>
      </c>
      <c r="R24" s="32">
        <v>110</v>
      </c>
      <c r="S24" s="16" t="s">
        <v>42</v>
      </c>
      <c r="T24" s="32">
        <v>115</v>
      </c>
      <c r="U24" s="16" t="s">
        <v>43</v>
      </c>
      <c r="V24" s="32">
        <v>120</v>
      </c>
      <c r="W24" s="33">
        <f t="shared" si="22"/>
        <v>115</v>
      </c>
      <c r="X24" s="16" t="s">
        <v>42</v>
      </c>
      <c r="Y24" s="32">
        <v>155</v>
      </c>
      <c r="Z24" s="16" t="s">
        <v>42</v>
      </c>
      <c r="AA24" s="32">
        <v>165</v>
      </c>
      <c r="AB24" s="16" t="s">
        <v>42</v>
      </c>
      <c r="AC24" s="32">
        <v>175</v>
      </c>
      <c r="AD24" s="33">
        <f t="shared" si="23"/>
        <v>175</v>
      </c>
      <c r="AE24" s="34">
        <f t="shared" si="24"/>
        <v>410</v>
      </c>
      <c r="AF24" s="50">
        <f t="shared" si="25"/>
        <v>53.693189999999994</v>
      </c>
      <c r="AG24" s="38">
        <f>IF(OR(H24="",H24=0),0, ROUND(100/(VLOOKUP($G24,'IPF GL Formula'!$A$4:$F$11,3,FALSE)-VLOOKUP($G24,'IPF GL Formula'!$A$4:$F$11,4,FALSE)*EXP(-VLOOKUP($G24,'IPF GL Formula'!$A$4:$F$11,5,FALSE)*H24)),6))</f>
        <v>0.13095899999999999</v>
      </c>
      <c r="AH24" s="38">
        <f t="shared" si="26"/>
        <v>15.060284999999999</v>
      </c>
      <c r="AI24" s="27">
        <f t="shared" si="27"/>
        <v>10</v>
      </c>
      <c r="AJ24" s="27">
        <f t="shared" si="28"/>
        <v>4</v>
      </c>
      <c r="AK24" s="43" t="b">
        <f t="shared" si="0"/>
        <v>0</v>
      </c>
      <c r="AL24" s="43" t="b">
        <f t="shared" si="1"/>
        <v>0</v>
      </c>
      <c r="AM24" s="43" t="b">
        <f t="shared" si="2"/>
        <v>0</v>
      </c>
      <c r="AN24" s="43" t="b">
        <f t="shared" si="3"/>
        <v>0</v>
      </c>
      <c r="AO24" s="43" t="b">
        <f t="shared" si="4"/>
        <v>1</v>
      </c>
      <c r="AP24" s="43" t="b">
        <f t="shared" si="5"/>
        <v>0</v>
      </c>
      <c r="AQ24" s="43" t="b">
        <f t="shared" si="6"/>
        <v>0</v>
      </c>
      <c r="AR24" s="43" t="b">
        <f t="shared" si="7"/>
        <v>0</v>
      </c>
      <c r="AS24" s="42" t="b">
        <f t="shared" si="8"/>
        <v>0</v>
      </c>
      <c r="AT24" s="42" t="b">
        <f t="shared" si="9"/>
        <v>0</v>
      </c>
      <c r="AU24" s="42" t="b">
        <f t="shared" si="10"/>
        <v>0</v>
      </c>
      <c r="AV24" s="42" t="b">
        <f t="shared" si="11"/>
        <v>0</v>
      </c>
      <c r="AW24" s="9"/>
      <c r="AX24" s="9"/>
      <c r="AY24" s="9"/>
      <c r="AZ24" s="9"/>
    </row>
    <row r="25" spans="1:52" x14ac:dyDescent="0.3">
      <c r="A25" s="13">
        <v>5</v>
      </c>
      <c r="B25" s="13"/>
      <c r="C25" s="163" t="s">
        <v>165</v>
      </c>
      <c r="D25" s="163" t="s">
        <v>164</v>
      </c>
      <c r="E25" s="51" t="s">
        <v>92</v>
      </c>
      <c r="F25" s="159">
        <v>2010</v>
      </c>
      <c r="G25" s="15" t="s">
        <v>11</v>
      </c>
      <c r="H25" s="15">
        <v>83.7</v>
      </c>
      <c r="I25" s="31">
        <f ca="1">IF(H25="","",VLOOKUP(H25,WeightClasses!$A$2:$E$17,IF(LEFT(G25,1)="F",IF(YEAR(TODAY())-F25&lt;24,4,2),IF(YEAR(TODAY())-F25&lt;24,5,3)),TRUE))</f>
        <v>93</v>
      </c>
      <c r="J25" s="16" t="s">
        <v>43</v>
      </c>
      <c r="K25" s="32">
        <v>80</v>
      </c>
      <c r="L25" s="16" t="s">
        <v>42</v>
      </c>
      <c r="M25" s="32">
        <v>80</v>
      </c>
      <c r="N25" s="16" t="s">
        <v>42</v>
      </c>
      <c r="O25" s="32">
        <v>85</v>
      </c>
      <c r="P25" s="33">
        <f t="shared" si="21"/>
        <v>85</v>
      </c>
      <c r="Q25" s="16" t="s">
        <v>42</v>
      </c>
      <c r="R25" s="32">
        <v>45</v>
      </c>
      <c r="S25" s="16" t="s">
        <v>43</v>
      </c>
      <c r="T25" s="32">
        <v>50</v>
      </c>
      <c r="U25" s="16" t="s">
        <v>42</v>
      </c>
      <c r="V25" s="32">
        <v>55</v>
      </c>
      <c r="W25" s="33">
        <f t="shared" si="22"/>
        <v>55</v>
      </c>
      <c r="X25" s="16" t="s">
        <v>42</v>
      </c>
      <c r="Y25" s="32">
        <v>95</v>
      </c>
      <c r="Z25" s="16" t="s">
        <v>42</v>
      </c>
      <c r="AA25" s="32">
        <v>105</v>
      </c>
      <c r="AB25" s="16" t="s">
        <v>42</v>
      </c>
      <c r="AC25" s="32">
        <v>112.5</v>
      </c>
      <c r="AD25" s="33">
        <f t="shared" si="23"/>
        <v>112.5</v>
      </c>
      <c r="AE25" s="34">
        <f t="shared" si="24"/>
        <v>252.5</v>
      </c>
      <c r="AF25" s="162">
        <f t="shared" si="25"/>
        <v>34.804852499999996</v>
      </c>
      <c r="AG25" s="38">
        <f>IF(OR(H25="",H25=0),0, ROUND(100/(VLOOKUP($G25,'IPF GL Formula'!$A$4:$F$11,3,FALSE)-VLOOKUP($G25,'IPF GL Formula'!$A$4:$F$11,4,FALSE)*EXP(-VLOOKUP($G25,'IPF GL Formula'!$A$4:$F$11,5,FALSE)*H25)),6))</f>
        <v>0.13784099999999999</v>
      </c>
      <c r="AH25" s="38">
        <f t="shared" si="26"/>
        <v>7.5812549999999996</v>
      </c>
      <c r="AI25" s="27">
        <f t="shared" si="27"/>
        <v>22</v>
      </c>
      <c r="AJ25" s="27">
        <f t="shared" si="28"/>
        <v>5</v>
      </c>
      <c r="AK25" s="43" t="b">
        <f t="shared" si="0"/>
        <v>0</v>
      </c>
      <c r="AL25" s="43" t="b">
        <f t="shared" si="1"/>
        <v>0</v>
      </c>
      <c r="AM25" s="43" t="b">
        <f t="shared" si="2"/>
        <v>0</v>
      </c>
      <c r="AN25" s="43" t="b">
        <f t="shared" si="3"/>
        <v>1</v>
      </c>
      <c r="AO25" s="43" t="b">
        <f t="shared" si="4"/>
        <v>0</v>
      </c>
      <c r="AP25" s="43" t="b">
        <f t="shared" si="5"/>
        <v>0</v>
      </c>
      <c r="AQ25" s="43" t="b">
        <f t="shared" si="6"/>
        <v>0</v>
      </c>
      <c r="AR25" s="43" t="b">
        <f t="shared" si="7"/>
        <v>0</v>
      </c>
      <c r="AS25" s="42" t="b">
        <f t="shared" si="8"/>
        <v>0</v>
      </c>
      <c r="AT25" s="42" t="b">
        <f t="shared" si="9"/>
        <v>0</v>
      </c>
      <c r="AU25" s="42" t="b">
        <f t="shared" si="10"/>
        <v>0</v>
      </c>
      <c r="AV25" s="42" t="b">
        <f t="shared" si="11"/>
        <v>0</v>
      </c>
      <c r="AW25" s="9"/>
      <c r="AX25" s="9"/>
      <c r="AY25" s="9"/>
      <c r="AZ25" s="9"/>
    </row>
    <row r="26" spans="1:52" x14ac:dyDescent="0.3">
      <c r="A26" s="27">
        <v>6</v>
      </c>
      <c r="B26" s="13"/>
      <c r="C26" s="154" t="s">
        <v>166</v>
      </c>
      <c r="D26" s="155" t="s">
        <v>79</v>
      </c>
      <c r="E26" s="51" t="s">
        <v>92</v>
      </c>
      <c r="F26" s="49">
        <v>2009</v>
      </c>
      <c r="G26" s="15" t="s">
        <v>11</v>
      </c>
      <c r="H26" s="15">
        <v>90.8</v>
      </c>
      <c r="I26" s="31">
        <f ca="1">IF(H26="","",VLOOKUP(H26,WeightClasses!$A$2:$E$17,IF(LEFT(G26,1)="F",IF(YEAR(TODAY())-F26&lt;24,4,2),IF(YEAR(TODAY())-F26&lt;24,5,3)),TRUE))</f>
        <v>93</v>
      </c>
      <c r="J26" s="16" t="s">
        <v>42</v>
      </c>
      <c r="K26" s="32">
        <v>65</v>
      </c>
      <c r="L26" s="16" t="s">
        <v>42</v>
      </c>
      <c r="M26" s="32">
        <v>70</v>
      </c>
      <c r="N26" s="16" t="s">
        <v>42</v>
      </c>
      <c r="O26" s="32">
        <v>75</v>
      </c>
      <c r="P26" s="33">
        <f t="shared" si="21"/>
        <v>75</v>
      </c>
      <c r="Q26" s="16" t="s">
        <v>42</v>
      </c>
      <c r="R26" s="32">
        <v>50</v>
      </c>
      <c r="S26" s="16" t="s">
        <v>42</v>
      </c>
      <c r="T26" s="32">
        <v>55</v>
      </c>
      <c r="U26" s="16" t="s">
        <v>43</v>
      </c>
      <c r="V26" s="32">
        <v>60</v>
      </c>
      <c r="W26" s="33">
        <f t="shared" si="22"/>
        <v>55</v>
      </c>
      <c r="X26" s="16" t="s">
        <v>42</v>
      </c>
      <c r="Y26" s="32">
        <v>85</v>
      </c>
      <c r="Z26" s="16" t="s">
        <v>42</v>
      </c>
      <c r="AA26" s="32">
        <v>95</v>
      </c>
      <c r="AB26" s="16" t="s">
        <v>42</v>
      </c>
      <c r="AC26" s="32">
        <v>105</v>
      </c>
      <c r="AD26" s="33">
        <f t="shared" si="23"/>
        <v>105</v>
      </c>
      <c r="AE26" s="34">
        <f t="shared" si="24"/>
        <v>235</v>
      </c>
      <c r="AF26" s="161">
        <f t="shared" si="25"/>
        <v>31.105540000000001</v>
      </c>
      <c r="AG26" s="38">
        <f>IF(OR(H26="",H26=0),0, ROUND(100/(VLOOKUP($G26,'IPF GL Formula'!$A$4:$F$11,3,FALSE)-VLOOKUP($G26,'IPF GL Formula'!$A$4:$F$11,4,FALSE)*EXP(-VLOOKUP($G26,'IPF GL Formula'!$A$4:$F$11,5,FALSE)*H26)),6))</f>
        <v>0.13236400000000001</v>
      </c>
      <c r="AH26" s="38">
        <f t="shared" si="26"/>
        <v>7.2800200000000004</v>
      </c>
      <c r="AI26" s="27">
        <f t="shared" si="27"/>
        <v>23</v>
      </c>
      <c r="AJ26" s="27">
        <f t="shared" si="28"/>
        <v>6</v>
      </c>
      <c r="AK26" s="43"/>
      <c r="AL26" s="43"/>
      <c r="AM26" s="43"/>
      <c r="AN26" s="43"/>
      <c r="AO26" s="43"/>
      <c r="AP26" s="43"/>
      <c r="AQ26" s="43"/>
      <c r="AR26" s="43"/>
      <c r="AS26" s="42"/>
      <c r="AT26" s="42"/>
      <c r="AU26" s="42"/>
      <c r="AV26" s="42"/>
      <c r="AW26" s="9"/>
      <c r="AX26" s="9"/>
      <c r="AY26" s="9"/>
      <c r="AZ26" s="9"/>
    </row>
    <row r="27" spans="1:52" x14ac:dyDescent="0.3">
      <c r="A27" s="83"/>
      <c r="B27" s="83"/>
      <c r="C27" s="84" t="s">
        <v>114</v>
      </c>
      <c r="D27" s="83"/>
      <c r="E27" s="83"/>
      <c r="F27" s="85"/>
      <c r="G27" s="74"/>
      <c r="H27" s="74"/>
      <c r="I27" s="76"/>
      <c r="J27" s="77"/>
      <c r="K27" s="78"/>
      <c r="L27" s="77"/>
      <c r="M27" s="78"/>
      <c r="N27" s="77"/>
      <c r="O27" s="78"/>
      <c r="P27" s="79"/>
      <c r="Q27" s="77"/>
      <c r="R27" s="78"/>
      <c r="S27" s="77"/>
      <c r="T27" s="78"/>
      <c r="U27" s="77"/>
      <c r="V27" s="78"/>
      <c r="W27" s="79"/>
      <c r="X27" s="77"/>
      <c r="Y27" s="78"/>
      <c r="Z27" s="77"/>
      <c r="AA27" s="78"/>
      <c r="AB27" s="77"/>
      <c r="AC27" s="78"/>
      <c r="AD27" s="79" t="str">
        <f t="shared" ref="AD27" si="29">IF(OR(Y27&lt;&gt;0,AA27&lt;&gt;0,AC27&lt;&gt;0),MAX(IF(X27=$S$1,Y27,0),IF(Z27=$S$1,AA27,0),IF(AB27=$S$1,AC27,0)),"")</f>
        <v/>
      </c>
      <c r="AE27" s="80"/>
      <c r="AF27" s="81"/>
      <c r="AG27" s="81"/>
      <c r="AH27" s="81"/>
      <c r="AI27" s="72"/>
      <c r="AJ27" s="72"/>
      <c r="AK27" s="43" t="b">
        <f t="shared" si="0"/>
        <v>0</v>
      </c>
      <c r="AL27" s="43" t="b">
        <f t="shared" si="1"/>
        <v>0</v>
      </c>
      <c r="AM27" s="43" t="b">
        <f t="shared" si="2"/>
        <v>0</v>
      </c>
      <c r="AN27" s="43" t="b">
        <f t="shared" si="3"/>
        <v>0</v>
      </c>
      <c r="AO27" s="43" t="b">
        <f t="shared" si="4"/>
        <v>0</v>
      </c>
      <c r="AP27" s="43" t="b">
        <f t="shared" si="5"/>
        <v>0</v>
      </c>
      <c r="AQ27" s="43" t="b">
        <f t="shared" si="6"/>
        <v>0</v>
      </c>
      <c r="AR27" s="43" t="b">
        <f t="shared" si="7"/>
        <v>0</v>
      </c>
      <c r="AS27" s="42" t="b">
        <f t="shared" si="8"/>
        <v>0</v>
      </c>
      <c r="AT27" s="42" t="b">
        <f t="shared" si="9"/>
        <v>0</v>
      </c>
      <c r="AU27" s="42" t="b">
        <f t="shared" si="10"/>
        <v>0</v>
      </c>
      <c r="AV27" s="42" t="b">
        <f t="shared" si="11"/>
        <v>0</v>
      </c>
      <c r="AW27" s="9"/>
      <c r="AX27" s="9"/>
      <c r="AY27" s="9"/>
      <c r="AZ27" s="9"/>
    </row>
    <row r="28" spans="1:52" x14ac:dyDescent="0.3">
      <c r="A28" s="13">
        <v>1</v>
      </c>
      <c r="B28" s="13"/>
      <c r="C28" s="13" t="s">
        <v>75</v>
      </c>
      <c r="D28" s="13" t="s">
        <v>76</v>
      </c>
      <c r="E28" s="51" t="s">
        <v>92</v>
      </c>
      <c r="F28" s="14">
        <v>1988</v>
      </c>
      <c r="G28" s="15" t="s">
        <v>11</v>
      </c>
      <c r="H28" s="15">
        <v>98.1</v>
      </c>
      <c r="I28" s="31">
        <f ca="1">IF(H28="","",VLOOKUP(H28,WeightClasses!$A$2:$E$17,IF(LEFT(G28,1)="F",IF(YEAR(TODAY())-F28&lt;24,4,2),IF(YEAR(TODAY())-F28&lt;24,5,3)),TRUE))</f>
        <v>105</v>
      </c>
      <c r="J28" s="16" t="s">
        <v>42</v>
      </c>
      <c r="K28" s="32">
        <v>205</v>
      </c>
      <c r="L28" s="16" t="s">
        <v>42</v>
      </c>
      <c r="M28" s="32">
        <v>215</v>
      </c>
      <c r="N28" s="16" t="s">
        <v>42</v>
      </c>
      <c r="O28" s="32">
        <v>225</v>
      </c>
      <c r="P28" s="33">
        <f>IF(OR(K28&lt;&gt;0,M28&lt;&gt;0,O28&lt;&gt;0),MAX(IF(J28=$S$1,K28,0),IF(L28=$S$1,M28,0),IF(N28=$S$1,O28,0)),"")</f>
        <v>225</v>
      </c>
      <c r="Q28" s="16" t="s">
        <v>42</v>
      </c>
      <c r="R28" s="32">
        <v>162.5</v>
      </c>
      <c r="S28" s="16" t="s">
        <v>42</v>
      </c>
      <c r="T28" s="32">
        <v>170</v>
      </c>
      <c r="U28" s="16" t="s">
        <v>42</v>
      </c>
      <c r="V28" s="32">
        <v>172.5</v>
      </c>
      <c r="W28" s="33">
        <f>IF(OR(R28&lt;&gt;0,T28&lt;&gt;0,V28&lt;&gt;0),MAX(IF(Q28=$S$1,R28,0),IF(S28=$S$1,T28,0),IF(U28=$S$1,V28,0)),"")</f>
        <v>172.5</v>
      </c>
      <c r="X28" s="16" t="s">
        <v>42</v>
      </c>
      <c r="Y28" s="32">
        <v>215</v>
      </c>
      <c r="Z28" s="16" t="s">
        <v>42</v>
      </c>
      <c r="AA28" s="32">
        <v>225</v>
      </c>
      <c r="AB28" s="16" t="s">
        <v>43</v>
      </c>
      <c r="AC28" s="32">
        <v>237.5</v>
      </c>
      <c r="AD28" s="33">
        <f>IF(OR(Y28&lt;&gt;0,AA28&lt;&gt;0,AC28&lt;&gt;0),MAX(IF(X28=$S$1,Y28,0),IF(Z28=$S$1,AA28,0),IF(AB28=$S$1,AC28,0)),"")</f>
        <v>225</v>
      </c>
      <c r="AE28" s="34">
        <f>P28+W28+AD28</f>
        <v>622.5</v>
      </c>
      <c r="AF28" s="50">
        <f>IF(AND(AE28&lt;&gt;"",ISNUMBER(AE28)),AG28*AE28,"")</f>
        <v>79.362524999999991</v>
      </c>
      <c r="AG28" s="38">
        <f>IF(OR(H28="",H28=0),0, ROUND(100/(VLOOKUP($G28,'IPF GL Formula'!$A$4:$F$11,3,FALSE)-VLOOKUP($G28,'IPF GL Formula'!$A$4:$F$11,4,FALSE)*EXP(-VLOOKUP($G28,'IPF GL Formula'!$A$4:$F$11,5,FALSE)*H28)),6))</f>
        <v>0.12748999999999999</v>
      </c>
      <c r="AH28" s="38">
        <f>AG28*W28</f>
        <v>21.992024999999998</v>
      </c>
      <c r="AI28" s="27">
        <f>_xlfn.RANK.EQ(AH28,$AH$5:$AH$38,0)</f>
        <v>1</v>
      </c>
      <c r="AJ28" s="27">
        <f>_xlfn.RANK.EQ(AE28,$AE$28:$AE$32,0)</f>
        <v>1</v>
      </c>
      <c r="AK28" s="43" t="b">
        <f t="shared" si="0"/>
        <v>0</v>
      </c>
      <c r="AL28" s="43" t="b">
        <f t="shared" si="1"/>
        <v>0</v>
      </c>
      <c r="AM28" s="43" t="b">
        <f t="shared" si="2"/>
        <v>0</v>
      </c>
      <c r="AN28" s="43" t="b">
        <f t="shared" si="3"/>
        <v>0</v>
      </c>
      <c r="AO28" s="43" t="b">
        <f t="shared" si="4"/>
        <v>0</v>
      </c>
      <c r="AP28" s="43" t="b">
        <f t="shared" si="5"/>
        <v>0</v>
      </c>
      <c r="AQ28" s="43" t="b">
        <f t="shared" si="6"/>
        <v>0</v>
      </c>
      <c r="AR28" s="43" t="b">
        <f t="shared" si="7"/>
        <v>1</v>
      </c>
      <c r="AS28" s="42"/>
      <c r="AT28" s="42" t="b">
        <f t="shared" si="9"/>
        <v>0</v>
      </c>
      <c r="AU28" s="42" t="b">
        <f t="shared" si="10"/>
        <v>0</v>
      </c>
      <c r="AV28" s="42" t="b">
        <f t="shared" si="11"/>
        <v>0</v>
      </c>
      <c r="AW28" s="9"/>
      <c r="AX28" s="9"/>
      <c r="AY28" s="9"/>
      <c r="AZ28" s="9"/>
    </row>
    <row r="29" spans="1:52" x14ac:dyDescent="0.3">
      <c r="A29" s="13">
        <v>2</v>
      </c>
      <c r="B29" s="13"/>
      <c r="C29" s="13" t="s">
        <v>68</v>
      </c>
      <c r="D29" s="13" t="s">
        <v>69</v>
      </c>
      <c r="E29" s="51" t="s">
        <v>92</v>
      </c>
      <c r="F29" s="89">
        <v>1984</v>
      </c>
      <c r="G29" s="15" t="s">
        <v>11</v>
      </c>
      <c r="H29" s="15">
        <v>100.6</v>
      </c>
      <c r="I29" s="31">
        <f ca="1">IF(H29="","",VLOOKUP(H29,WeightClasses!$A$2:$E$17,IF(LEFT(G29,1)="F",IF(YEAR(TODAY())-F29&lt;24,4,2),IF(YEAR(TODAY())-F29&lt;24,5,3)),TRUE))</f>
        <v>105</v>
      </c>
      <c r="J29" s="16" t="s">
        <v>42</v>
      </c>
      <c r="K29" s="32">
        <v>200</v>
      </c>
      <c r="L29" s="16" t="s">
        <v>42</v>
      </c>
      <c r="M29" s="32">
        <v>215</v>
      </c>
      <c r="N29" s="16" t="s">
        <v>42</v>
      </c>
      <c r="O29" s="32">
        <v>230</v>
      </c>
      <c r="P29" s="33">
        <f>IF(OR(K29&lt;&gt;0,M29&lt;&gt;0,O29&lt;&gt;0),MAX(IF(J29=$S$1,K29,0),IF(L29=$S$1,M29,0),IF(N29=$S$1,O29,0)),"")</f>
        <v>230</v>
      </c>
      <c r="Q29" s="16" t="s">
        <v>42</v>
      </c>
      <c r="R29" s="32">
        <v>130</v>
      </c>
      <c r="S29" s="16" t="s">
        <v>42</v>
      </c>
      <c r="T29" s="32">
        <v>137.5</v>
      </c>
      <c r="U29" s="16" t="s">
        <v>42</v>
      </c>
      <c r="V29" s="32">
        <v>142.5</v>
      </c>
      <c r="W29" s="33">
        <f>IF(OR(R29&lt;&gt;0,T29&lt;&gt;0,V29&lt;&gt;0),MAX(IF(Q29=$S$1,R29,0),IF(S29=$S$1,T29,0),IF(U29=$S$1,V29,0)),"")</f>
        <v>142.5</v>
      </c>
      <c r="X29" s="16" t="s">
        <v>42</v>
      </c>
      <c r="Y29" s="32">
        <v>200</v>
      </c>
      <c r="Z29" s="16" t="s">
        <v>42</v>
      </c>
      <c r="AA29" s="32">
        <v>215</v>
      </c>
      <c r="AB29" s="16" t="s">
        <v>43</v>
      </c>
      <c r="AC29" s="32">
        <v>230</v>
      </c>
      <c r="AD29" s="33">
        <f>IF(OR(Y29&lt;&gt;0,AA29&lt;&gt;0,AC29&lt;&gt;0),MAX(IF(X29=$S$1,Y29,0),IF(Z29=$S$1,AA29,0),IF(AB29=$S$1,AC29,0)),"")</f>
        <v>215</v>
      </c>
      <c r="AE29" s="34">
        <f>P29+W29+AD29</f>
        <v>587.5</v>
      </c>
      <c r="AF29" s="50">
        <f>IF(AND(AE29&lt;&gt;"",ISNUMBER(AE29)),AG29*AE29,"")</f>
        <v>74.007962500000005</v>
      </c>
      <c r="AG29" s="38">
        <f>IF(OR(H29="",H29=0),0, ROUND(100/(VLOOKUP($G29,'IPF GL Formula'!$A$4:$F$11,3,FALSE)-VLOOKUP($G29,'IPF GL Formula'!$A$4:$F$11,4,FALSE)*EXP(-VLOOKUP($G29,'IPF GL Formula'!$A$4:$F$11,5,FALSE)*H29)),6))</f>
        <v>0.125971</v>
      </c>
      <c r="AH29" s="38">
        <f>AG29*W29</f>
        <v>17.950867500000001</v>
      </c>
      <c r="AI29" s="27">
        <f>_xlfn.RANK.EQ(AH29,$AH$5:$AH$38,0)</f>
        <v>7</v>
      </c>
      <c r="AJ29" s="27">
        <f>_xlfn.RANK.EQ(AE29,$AE$28:$AE$32,0)</f>
        <v>2</v>
      </c>
      <c r="AK29" s="43" t="b">
        <f t="shared" si="0"/>
        <v>0</v>
      </c>
      <c r="AL29" s="43" t="b">
        <f t="shared" si="1"/>
        <v>0</v>
      </c>
      <c r="AM29" s="43" t="b">
        <f t="shared" si="2"/>
        <v>0</v>
      </c>
      <c r="AN29" s="43" t="b">
        <f t="shared" si="3"/>
        <v>0</v>
      </c>
      <c r="AO29" s="43" t="b">
        <f t="shared" si="4"/>
        <v>0</v>
      </c>
      <c r="AP29" s="43" t="b">
        <f t="shared" si="5"/>
        <v>0</v>
      </c>
      <c r="AQ29" s="43" t="b">
        <f t="shared" si="6"/>
        <v>0</v>
      </c>
      <c r="AR29" s="43" t="b">
        <f t="shared" si="7"/>
        <v>1</v>
      </c>
      <c r="AS29" s="42" t="b">
        <f t="shared" si="8"/>
        <v>0</v>
      </c>
      <c r="AT29" s="42" t="b">
        <f t="shared" si="9"/>
        <v>0</v>
      </c>
      <c r="AU29" s="42" t="b">
        <f t="shared" si="10"/>
        <v>0</v>
      </c>
      <c r="AV29" s="42" t="b">
        <f t="shared" si="11"/>
        <v>0</v>
      </c>
      <c r="AW29" s="9"/>
      <c r="AX29" s="9"/>
      <c r="AY29" s="9"/>
      <c r="AZ29" s="9"/>
    </row>
    <row r="30" spans="1:52" x14ac:dyDescent="0.3">
      <c r="A30" s="13">
        <v>3</v>
      </c>
      <c r="B30" s="13"/>
      <c r="C30" s="13" t="s">
        <v>138</v>
      </c>
      <c r="D30" s="13" t="s">
        <v>139</v>
      </c>
      <c r="E30" s="51" t="s">
        <v>92</v>
      </c>
      <c r="F30" s="98">
        <v>2006</v>
      </c>
      <c r="G30" s="15" t="s">
        <v>11</v>
      </c>
      <c r="H30" s="15">
        <v>93.8</v>
      </c>
      <c r="I30" s="31">
        <f ca="1">IF(H30="","",VLOOKUP(H30,WeightClasses!$A$2:$E$17,IF(LEFT(G30,1)="F",IF(YEAR(TODAY())-F30&lt;24,4,2),IF(YEAR(TODAY())-F30&lt;24,5,3)),TRUE))</f>
        <v>105</v>
      </c>
      <c r="J30" s="16" t="s">
        <v>42</v>
      </c>
      <c r="K30" s="32">
        <v>125</v>
      </c>
      <c r="L30" s="16" t="s">
        <v>42</v>
      </c>
      <c r="M30" s="32">
        <v>127.5</v>
      </c>
      <c r="N30" s="16" t="s">
        <v>42</v>
      </c>
      <c r="O30" s="32">
        <v>130</v>
      </c>
      <c r="P30" s="33">
        <f>IF(OR(K30&lt;&gt;0,M30&lt;&gt;0,O30&lt;&gt;0),MAX(IF(J30=$S$1,K30,0),IF(L30=$S$1,M30,0),IF(N30=$S$1,O30,0)),"")</f>
        <v>130</v>
      </c>
      <c r="Q30" s="16" t="s">
        <v>42</v>
      </c>
      <c r="R30" s="32">
        <v>92.5</v>
      </c>
      <c r="S30" s="16" t="s">
        <v>42</v>
      </c>
      <c r="T30" s="32">
        <v>100</v>
      </c>
      <c r="U30" s="16" t="s">
        <v>43</v>
      </c>
      <c r="V30" s="32">
        <v>102.5</v>
      </c>
      <c r="W30" s="33">
        <f>IF(OR(R30&lt;&gt;0,T30&lt;&gt;0,V30&lt;&gt;0),MAX(IF(Q30=$S$1,R30,0),IF(S30=$S$1,T30,0),IF(U30=$S$1,V30,0)),"")</f>
        <v>100</v>
      </c>
      <c r="X30" s="16" t="s">
        <v>42</v>
      </c>
      <c r="Y30" s="32">
        <v>160</v>
      </c>
      <c r="Z30" s="16" t="s">
        <v>42</v>
      </c>
      <c r="AA30" s="32">
        <v>170</v>
      </c>
      <c r="AB30" s="16" t="s">
        <v>42</v>
      </c>
      <c r="AC30" s="32">
        <v>175</v>
      </c>
      <c r="AD30" s="33">
        <f>IF(OR(Y30&lt;&gt;0,AA30&lt;&gt;0,AC30&lt;&gt;0),MAX(IF(X30=$S$1,Y30,0),IF(Z30=$S$1,AA30,0),IF(AB30=$S$1,AC30,0)),"")</f>
        <v>175</v>
      </c>
      <c r="AE30" s="34">
        <f>P30+W30+AD30</f>
        <v>405</v>
      </c>
      <c r="AF30" s="50">
        <f>IF(AND(AE30&lt;&gt;"",ISNUMBER(AE30)),AG30*AE30,"")</f>
        <v>52.762185000000002</v>
      </c>
      <c r="AG30" s="38">
        <f>IF(OR(H30="",H30=0),0, ROUND(100/(VLOOKUP($G30,'IPF GL Formula'!$A$4:$F$11,3,FALSE)-VLOOKUP($G30,'IPF GL Formula'!$A$4:$F$11,4,FALSE)*EXP(-VLOOKUP($G30,'IPF GL Formula'!$A$4:$F$11,5,FALSE)*H30)),6))</f>
        <v>0.130277</v>
      </c>
      <c r="AH30" s="38">
        <f>AG30*W30</f>
        <v>13.027700000000001</v>
      </c>
      <c r="AI30" s="27">
        <f>_xlfn.RANK.EQ(AH30,$AH$5:$AH$38,0)</f>
        <v>15</v>
      </c>
      <c r="AJ30" s="27">
        <f>_xlfn.RANK.EQ(AE30,$AE$28:$AE$32,0)</f>
        <v>3</v>
      </c>
      <c r="AK30" s="43"/>
      <c r="AL30" s="43"/>
      <c r="AM30" s="43"/>
      <c r="AN30" s="43"/>
      <c r="AO30" s="43"/>
      <c r="AP30" s="43"/>
      <c r="AQ30" s="43"/>
      <c r="AR30" s="43"/>
      <c r="AS30" s="42"/>
      <c r="AT30" s="42"/>
      <c r="AU30" s="42"/>
      <c r="AV30" s="42"/>
      <c r="AW30" s="9"/>
      <c r="AX30" s="9"/>
      <c r="AY30" s="9"/>
      <c r="AZ30" s="9"/>
    </row>
    <row r="31" spans="1:52" x14ac:dyDescent="0.3">
      <c r="A31" s="13">
        <v>4</v>
      </c>
      <c r="B31" s="13"/>
      <c r="C31" s="13" t="s">
        <v>170</v>
      </c>
      <c r="D31" s="13" t="s">
        <v>169</v>
      </c>
      <c r="E31" s="164" t="s">
        <v>63</v>
      </c>
      <c r="F31" s="52">
        <v>1987</v>
      </c>
      <c r="G31" s="15" t="s">
        <v>11</v>
      </c>
      <c r="H31" s="15">
        <v>100.6</v>
      </c>
      <c r="I31" s="31">
        <f ca="1">IF(H31="","",VLOOKUP(H31,WeightClasses!$A$2:$E$17,IF(LEFT(G31,1)="F",IF(YEAR(TODAY())-F31&lt;24,4,2),IF(YEAR(TODAY())-F31&lt;24,5,3)),TRUE))</f>
        <v>105</v>
      </c>
      <c r="J31" s="16" t="s">
        <v>43</v>
      </c>
      <c r="K31" s="32">
        <v>130</v>
      </c>
      <c r="L31" s="16" t="s">
        <v>43</v>
      </c>
      <c r="M31" s="32">
        <v>135</v>
      </c>
      <c r="N31" s="16" t="s">
        <v>43</v>
      </c>
      <c r="O31" s="32">
        <v>140</v>
      </c>
      <c r="P31" s="33">
        <f>IF(OR(K31&lt;&gt;0,M31&lt;&gt;0,O31&lt;&gt;0),MAX(IF(J31=$S$1,K31,0),IF(L31=$S$1,M31,0),IF(N31=$S$1,O31,0)),"")</f>
        <v>0</v>
      </c>
      <c r="Q31" s="16" t="s">
        <v>42</v>
      </c>
      <c r="R31" s="32">
        <v>105</v>
      </c>
      <c r="S31" s="16" t="s">
        <v>43</v>
      </c>
      <c r="T31" s="32">
        <v>110</v>
      </c>
      <c r="U31" s="16" t="s">
        <v>43</v>
      </c>
      <c r="V31" s="32">
        <v>110</v>
      </c>
      <c r="W31" s="33">
        <f>IF(OR(R31&lt;&gt;0,T31&lt;&gt;0,V31&lt;&gt;0),MAX(IF(Q31=$S$1,R31,0),IF(S31=$S$1,T31,0),IF(U31=$S$1,V31,0)),"")</f>
        <v>105</v>
      </c>
      <c r="X31" s="16" t="s">
        <v>42</v>
      </c>
      <c r="Y31" s="32">
        <v>170</v>
      </c>
      <c r="Z31" s="16" t="s">
        <v>42</v>
      </c>
      <c r="AA31" s="32">
        <v>180</v>
      </c>
      <c r="AB31" s="16" t="s">
        <v>42</v>
      </c>
      <c r="AC31" s="32">
        <v>190</v>
      </c>
      <c r="AD31" s="33">
        <f>IF(OR(Y31&lt;&gt;0,AA31&lt;&gt;0,AC31&lt;&gt;0),MAX(IF(X31=$S$1,Y31,0),IF(Z31=$S$1,AA31,0),IF(AB31=$S$1,AC31,0)),"")</f>
        <v>190</v>
      </c>
      <c r="AE31" s="34">
        <f>P31+W31+AD31</f>
        <v>295</v>
      </c>
      <c r="AF31" s="50">
        <f>IF(AND(AE31&lt;&gt;"",ISNUMBER(AE31)),AG31*AE31,"")</f>
        <v>37.161445000000001</v>
      </c>
      <c r="AG31" s="38">
        <f>IF(OR(H31="",H31=0),0, ROUND(100/(VLOOKUP($G31,'IPF GL Formula'!$A$4:$F$11,3,FALSE)-VLOOKUP($G31,'IPF GL Formula'!$A$4:$F$11,4,FALSE)*EXP(-VLOOKUP($G31,'IPF GL Formula'!$A$4:$F$11,5,FALSE)*H31)),6))</f>
        <v>0.125971</v>
      </c>
      <c r="AH31" s="38">
        <f>AG31*W31</f>
        <v>13.226955</v>
      </c>
      <c r="AI31" s="27">
        <f>_xlfn.RANK.EQ(AH31,$AH$5:$AH$38,0)</f>
        <v>14</v>
      </c>
      <c r="AJ31" s="27">
        <f>_xlfn.RANK.EQ(AE31,$AE$28:$AE$32,0)</f>
        <v>4</v>
      </c>
      <c r="AK31" s="43"/>
      <c r="AL31" s="43"/>
      <c r="AM31" s="43"/>
      <c r="AN31" s="43"/>
      <c r="AO31" s="43"/>
      <c r="AP31" s="43"/>
      <c r="AQ31" s="43"/>
      <c r="AR31" s="43"/>
      <c r="AS31" s="42"/>
      <c r="AT31" s="42"/>
      <c r="AU31" s="42"/>
      <c r="AV31" s="42"/>
      <c r="AW31" s="9"/>
      <c r="AX31" s="9"/>
      <c r="AY31" s="9"/>
      <c r="AZ31" s="9"/>
    </row>
    <row r="32" spans="1:52" x14ac:dyDescent="0.3">
      <c r="A32" s="13">
        <v>5</v>
      </c>
      <c r="B32" s="13"/>
      <c r="C32" s="13" t="s">
        <v>176</v>
      </c>
      <c r="D32" s="97" t="s">
        <v>175</v>
      </c>
      <c r="E32" s="134" t="s">
        <v>93</v>
      </c>
      <c r="F32" s="98">
        <v>2006</v>
      </c>
      <c r="G32" s="15" t="s">
        <v>11</v>
      </c>
      <c r="H32" s="15">
        <v>94.6</v>
      </c>
      <c r="I32" s="31">
        <f ca="1">IF(H32="","",VLOOKUP(H32,WeightClasses!$A$2:$E$17,IF(LEFT(G32,1)="F",IF(YEAR(TODAY())-F32&lt;24,4,2),IF(YEAR(TODAY())-F32&lt;24,5,3)),TRUE))</f>
        <v>105</v>
      </c>
      <c r="J32" s="16" t="s">
        <v>42</v>
      </c>
      <c r="K32" s="32">
        <v>45</v>
      </c>
      <c r="L32" s="16"/>
      <c r="M32" s="32" t="s">
        <v>181</v>
      </c>
      <c r="N32" s="16"/>
      <c r="O32" s="32" t="s">
        <v>181</v>
      </c>
      <c r="P32" s="33">
        <f>IF(OR(K32&lt;&gt;0,M32&lt;&gt;0,O32&lt;&gt;0),MAX(IF(J32=$S$1,K32,0),IF(L32=$S$1,M32,0),IF(N32=$S$1,O32,0)),"")</f>
        <v>45</v>
      </c>
      <c r="Q32" s="16" t="s">
        <v>42</v>
      </c>
      <c r="R32" s="32">
        <v>145</v>
      </c>
      <c r="S32" s="16" t="s">
        <v>42</v>
      </c>
      <c r="T32" s="32">
        <v>152.5</v>
      </c>
      <c r="U32" s="16" t="s">
        <v>43</v>
      </c>
      <c r="V32" s="32">
        <v>160</v>
      </c>
      <c r="W32" s="33">
        <f>IF(OR(R32&lt;&gt;0,T32&lt;&gt;0,V32&lt;&gt;0),MAX(IF(Q32=$S$1,R32,0),IF(S32=$S$1,T32,0),IF(U32=$S$1,V32,0)),"")</f>
        <v>152.5</v>
      </c>
      <c r="X32" s="16" t="s">
        <v>42</v>
      </c>
      <c r="Y32" s="32">
        <v>75</v>
      </c>
      <c r="Z32" s="16"/>
      <c r="AA32" s="32" t="s">
        <v>181</v>
      </c>
      <c r="AB32" s="16"/>
      <c r="AC32" s="32" t="s">
        <v>181</v>
      </c>
      <c r="AD32" s="33">
        <f>IF(OR(Y32&lt;&gt;0,AA32&lt;&gt;0,AC32&lt;&gt;0),MAX(IF(X32=$S$1,Y32,0),IF(Z32=$S$1,AA32,0),IF(AB32=$S$1,AC32,0)),"")</f>
        <v>75</v>
      </c>
      <c r="AE32" s="34">
        <f>P32+W32+AD32</f>
        <v>272.5</v>
      </c>
      <c r="AF32" s="50">
        <f>IF(AND(AE32&lt;&gt;"",ISNUMBER(AE32)),AG32*AE32,"")</f>
        <v>35.354149999999997</v>
      </c>
      <c r="AG32" s="38">
        <f>IF(OR(H32="",H32=0),0, ROUND(100/(VLOOKUP($G32,'IPF GL Formula'!$A$4:$F$11,3,FALSE)-VLOOKUP($G32,'IPF GL Formula'!$A$4:$F$11,4,FALSE)*EXP(-VLOOKUP($G32,'IPF GL Formula'!$A$4:$F$11,5,FALSE)*H32)),6))</f>
        <v>0.12973999999999999</v>
      </c>
      <c r="AH32" s="38">
        <f>AG32*W32</f>
        <v>19.785349999999998</v>
      </c>
      <c r="AI32" s="27">
        <f>_xlfn.RANK.EQ(AH32,$AH$5:$AH$38,0)</f>
        <v>3</v>
      </c>
      <c r="AJ32" s="27">
        <f>_xlfn.RANK.EQ(AE32,$AE$28:$AE$32,0)</f>
        <v>5</v>
      </c>
      <c r="AK32" s="43"/>
      <c r="AL32" s="43"/>
      <c r="AM32" s="43"/>
      <c r="AN32" s="43"/>
      <c r="AO32" s="43"/>
      <c r="AP32" s="43"/>
      <c r="AQ32" s="43"/>
      <c r="AR32" s="43"/>
      <c r="AS32" s="42"/>
      <c r="AT32" s="42"/>
      <c r="AU32" s="42"/>
      <c r="AV32" s="42"/>
      <c r="AW32" s="9"/>
      <c r="AX32" s="9"/>
      <c r="AY32" s="9"/>
      <c r="AZ32" s="9"/>
    </row>
    <row r="33" spans="1:52" x14ac:dyDescent="0.3">
      <c r="A33" s="83"/>
      <c r="B33" s="83"/>
      <c r="C33" s="84" t="s">
        <v>115</v>
      </c>
      <c r="D33" s="83"/>
      <c r="E33" s="83"/>
      <c r="F33" s="85"/>
      <c r="G33" s="74"/>
      <c r="H33" s="74"/>
      <c r="I33" s="76"/>
      <c r="J33" s="77"/>
      <c r="K33" s="78"/>
      <c r="L33" s="77"/>
      <c r="M33" s="78"/>
      <c r="N33" s="77"/>
      <c r="O33" s="78"/>
      <c r="P33" s="79"/>
      <c r="Q33" s="77"/>
      <c r="R33" s="78"/>
      <c r="S33" s="77"/>
      <c r="T33" s="78"/>
      <c r="U33" s="77"/>
      <c r="V33" s="78"/>
      <c r="W33" s="79"/>
      <c r="X33" s="77"/>
      <c r="Y33" s="78"/>
      <c r="Z33" s="77"/>
      <c r="AA33" s="78"/>
      <c r="AB33" s="77"/>
      <c r="AC33" s="78"/>
      <c r="AD33" s="79"/>
      <c r="AE33" s="80"/>
      <c r="AF33" s="81"/>
      <c r="AG33" s="81"/>
      <c r="AH33" s="81"/>
      <c r="AI33" s="72"/>
      <c r="AJ33" s="72"/>
      <c r="AK33" s="43" t="b">
        <f t="shared" si="0"/>
        <v>0</v>
      </c>
      <c r="AL33" s="43" t="b">
        <f t="shared" si="1"/>
        <v>0</v>
      </c>
      <c r="AM33" s="43" t="b">
        <f t="shared" si="2"/>
        <v>0</v>
      </c>
      <c r="AN33" s="43" t="b">
        <f t="shared" si="3"/>
        <v>0</v>
      </c>
      <c r="AO33" s="43" t="b">
        <f t="shared" si="4"/>
        <v>0</v>
      </c>
      <c r="AP33" s="43" t="b">
        <f t="shared" si="5"/>
        <v>0</v>
      </c>
      <c r="AQ33" s="43" t="b">
        <f t="shared" si="6"/>
        <v>0</v>
      </c>
      <c r="AR33" s="43" t="b">
        <f t="shared" si="7"/>
        <v>0</v>
      </c>
      <c r="AS33" s="42" t="b">
        <f t="shared" si="8"/>
        <v>0</v>
      </c>
      <c r="AT33" s="42" t="b">
        <f t="shared" si="9"/>
        <v>0</v>
      </c>
      <c r="AU33" s="42" t="b">
        <f t="shared" si="10"/>
        <v>0</v>
      </c>
      <c r="AV33" s="42" t="b">
        <f t="shared" si="11"/>
        <v>0</v>
      </c>
      <c r="AW33" s="9"/>
      <c r="AX33" s="9"/>
      <c r="AY33" s="9"/>
      <c r="AZ33" s="9"/>
    </row>
    <row r="34" spans="1:52" x14ac:dyDescent="0.3">
      <c r="A34" s="13">
        <v>1</v>
      </c>
      <c r="B34" s="13"/>
      <c r="C34" s="13" t="s">
        <v>80</v>
      </c>
      <c r="D34" s="61" t="s">
        <v>81</v>
      </c>
      <c r="E34" s="51" t="s">
        <v>92</v>
      </c>
      <c r="F34" s="98">
        <v>2006</v>
      </c>
      <c r="G34" s="15" t="s">
        <v>11</v>
      </c>
      <c r="H34" s="15">
        <v>106</v>
      </c>
      <c r="I34" s="31">
        <f ca="1">IF(H34="","",VLOOKUP(H34,WeightClasses!$A$2:$E$17,IF(LEFT(G34,1)="F",IF(YEAR(TODAY())-F34&lt;24,4,2),IF(YEAR(TODAY())-F34&lt;24,5,3)),TRUE))</f>
        <v>120</v>
      </c>
      <c r="J34" s="16" t="s">
        <v>42</v>
      </c>
      <c r="K34" s="32">
        <v>190</v>
      </c>
      <c r="L34" s="16" t="s">
        <v>42</v>
      </c>
      <c r="M34" s="32">
        <v>210</v>
      </c>
      <c r="N34" s="16" t="s">
        <v>42</v>
      </c>
      <c r="O34" s="32">
        <v>230</v>
      </c>
      <c r="P34" s="33">
        <f>IF(OR(K34&lt;&gt;0,M34&lt;&gt;0,O34&lt;&gt;0),MAX(IF(J34=$S$1,K34,0),IF(L34=$S$1,M34,0),IF(N34=$S$1,O34,0)),"")</f>
        <v>230</v>
      </c>
      <c r="Q34" s="16" t="s">
        <v>42</v>
      </c>
      <c r="R34" s="32">
        <v>145</v>
      </c>
      <c r="S34" s="16" t="s">
        <v>42</v>
      </c>
      <c r="T34" s="32">
        <v>150</v>
      </c>
      <c r="U34" s="16" t="s">
        <v>42</v>
      </c>
      <c r="V34" s="32">
        <v>160</v>
      </c>
      <c r="W34" s="33">
        <f>IF(OR(R34&lt;&gt;0,T34&lt;&gt;0,V34&lt;&gt;0),MAX(IF(Q34=$S$1,R34,0),IF(S34=$S$1,T34,0),IF(U34=$S$1,V34,0)),"")</f>
        <v>160</v>
      </c>
      <c r="X34" s="16" t="s">
        <v>43</v>
      </c>
      <c r="Y34" s="32">
        <v>210</v>
      </c>
      <c r="Z34" s="16" t="s">
        <v>42</v>
      </c>
      <c r="AA34" s="32">
        <v>225</v>
      </c>
      <c r="AB34" s="16" t="s">
        <v>42</v>
      </c>
      <c r="AC34" s="32">
        <v>255</v>
      </c>
      <c r="AD34" s="33">
        <f>IF(OR(Y34&lt;&gt;0,AA34&lt;&gt;0,AC34&lt;&gt;0),MAX(IF(X34=$S$1,Y34,0),IF(Z34=$S$1,AA34,0),IF(AB34=$S$1,AC34,0)),"")</f>
        <v>255</v>
      </c>
      <c r="AE34" s="34">
        <f>P34+W34+AD34</f>
        <v>645</v>
      </c>
      <c r="AF34" s="50">
        <f>IF(AND(AE34&lt;&gt;"",ISNUMBER(AE34)),AG34*AE34,"")</f>
        <v>79.284689999999998</v>
      </c>
      <c r="AG34" s="38">
        <f>IF(OR(H34="",H34=0),0, ROUND(100/(VLOOKUP($G34,'IPF GL Formula'!$A$4:$F$11,3,FALSE)-VLOOKUP($G34,'IPF GL Formula'!$A$4:$F$11,4,FALSE)*EXP(-VLOOKUP($G34,'IPF GL Formula'!$A$4:$F$11,5,FALSE)*H34)),6))</f>
        <v>0.122922</v>
      </c>
      <c r="AH34" s="38">
        <f>AG34*W34</f>
        <v>19.66752</v>
      </c>
      <c r="AI34" s="27">
        <f>_xlfn.RANK.EQ(AH34,$AH$5:$AH$38,0)</f>
        <v>4</v>
      </c>
      <c r="AJ34" s="27">
        <f>_xlfn.RANK.EQ(AE34,$AE$34:$AE$36,0)</f>
        <v>1</v>
      </c>
      <c r="AK34" s="43" t="b">
        <f t="shared" si="0"/>
        <v>0</v>
      </c>
      <c r="AL34" s="43" t="b">
        <f t="shared" si="1"/>
        <v>0</v>
      </c>
      <c r="AM34" s="43" t="b">
        <f t="shared" si="2"/>
        <v>0</v>
      </c>
      <c r="AN34" s="43" t="b">
        <f t="shared" si="3"/>
        <v>0</v>
      </c>
      <c r="AO34" s="43" t="b">
        <f t="shared" si="4"/>
        <v>0</v>
      </c>
      <c r="AP34" s="43" t="b">
        <f t="shared" si="5"/>
        <v>1</v>
      </c>
      <c r="AQ34" s="43" t="b">
        <f t="shared" si="6"/>
        <v>0</v>
      </c>
      <c r="AR34" s="43" t="b">
        <f t="shared" si="7"/>
        <v>0</v>
      </c>
      <c r="AS34" s="42" t="b">
        <f t="shared" si="8"/>
        <v>0</v>
      </c>
      <c r="AT34" s="42" t="b">
        <f t="shared" si="9"/>
        <v>0</v>
      </c>
      <c r="AU34" s="42" t="b">
        <f t="shared" si="10"/>
        <v>0</v>
      </c>
      <c r="AV34" s="42" t="b">
        <f t="shared" si="11"/>
        <v>0</v>
      </c>
      <c r="AW34" s="9"/>
      <c r="AX34" s="9"/>
      <c r="AY34" s="9"/>
      <c r="AZ34" s="9"/>
    </row>
    <row r="35" spans="1:52" x14ac:dyDescent="0.3">
      <c r="A35" s="13">
        <v>2</v>
      </c>
      <c r="B35" s="13"/>
      <c r="C35" s="13" t="s">
        <v>87</v>
      </c>
      <c r="D35" s="13" t="s">
        <v>88</v>
      </c>
      <c r="E35" s="96" t="s">
        <v>89</v>
      </c>
      <c r="F35" s="14">
        <v>1987</v>
      </c>
      <c r="G35" s="15" t="s">
        <v>11</v>
      </c>
      <c r="H35" s="15">
        <v>117.5</v>
      </c>
      <c r="I35" s="31">
        <f ca="1">IF(H35="","",VLOOKUP(H35,WeightClasses!$A$2:$E$17,IF(LEFT(G35,1)="F",IF(YEAR(TODAY())-F35&lt;24,4,2),IF(YEAR(TODAY())-F35&lt;24,5,3)),TRUE))</f>
        <v>120</v>
      </c>
      <c r="J35" s="16" t="s">
        <v>42</v>
      </c>
      <c r="K35" s="32">
        <v>145</v>
      </c>
      <c r="L35" s="16" t="s">
        <v>42</v>
      </c>
      <c r="M35" s="32">
        <v>150</v>
      </c>
      <c r="N35" s="16" t="s">
        <v>42</v>
      </c>
      <c r="O35" s="32">
        <v>155</v>
      </c>
      <c r="P35" s="33">
        <f>IF(OR(K35&lt;&gt;0,M35&lt;&gt;0,O35&lt;&gt;0),MAX(IF(J35=$S$1,K35,0),IF(L35=$S$1,M35,0),IF(N35=$S$1,O35,0)),"")</f>
        <v>155</v>
      </c>
      <c r="Q35" s="16" t="s">
        <v>42</v>
      </c>
      <c r="R35" s="32">
        <v>155</v>
      </c>
      <c r="S35" s="16" t="s">
        <v>42</v>
      </c>
      <c r="T35" s="32">
        <v>160</v>
      </c>
      <c r="U35" s="16" t="s">
        <v>42</v>
      </c>
      <c r="V35" s="32">
        <v>162.5</v>
      </c>
      <c r="W35" s="33">
        <f>IF(OR(R35&lt;&gt;0,T35&lt;&gt;0,V35&lt;&gt;0),MAX(IF(Q35=$S$1,R35,0),IF(S35=$S$1,T35,0),IF(U35=$S$1,V35,0)),"")</f>
        <v>162.5</v>
      </c>
      <c r="X35" s="16" t="s">
        <v>42</v>
      </c>
      <c r="Y35" s="32">
        <v>165</v>
      </c>
      <c r="Z35" s="16" t="s">
        <v>42</v>
      </c>
      <c r="AA35" s="32">
        <v>175</v>
      </c>
      <c r="AB35" s="16" t="s">
        <v>42</v>
      </c>
      <c r="AC35" s="32">
        <v>182.5</v>
      </c>
      <c r="AD35" s="33">
        <f>IF(OR(Y35&lt;&gt;0,AA35&lt;&gt;0,AC35&lt;&gt;0),MAX(IF(X35=$S$1,Y35,0),IF(Z35=$S$1,AA35,0),IF(AB35=$S$1,AC35,0)),"")</f>
        <v>182.5</v>
      </c>
      <c r="AE35" s="34">
        <f>P35+W35+AD35</f>
        <v>500</v>
      </c>
      <c r="AF35" s="50">
        <f>IF(AND(AE35&lt;&gt;"",ISNUMBER(AE35)),AG35*AE35,"")</f>
        <v>58.661999999999999</v>
      </c>
      <c r="AG35" s="38">
        <f>IF(OR(H35="",H35=0),0, ROUND(100/(VLOOKUP($G35,'IPF GL Formula'!$A$4:$F$11,3,FALSE)-VLOOKUP($G35,'IPF GL Formula'!$A$4:$F$11,4,FALSE)*EXP(-VLOOKUP($G35,'IPF GL Formula'!$A$4:$F$11,5,FALSE)*H35)),6))</f>
        <v>0.117324</v>
      </c>
      <c r="AH35" s="38">
        <f>AG35*W35</f>
        <v>19.065149999999999</v>
      </c>
      <c r="AI35" s="27">
        <f>_xlfn.RANK.EQ(AH35,$AH$5:$AH$38,0)</f>
        <v>6</v>
      </c>
      <c r="AJ35" s="27">
        <f>_xlfn.RANK.EQ(AE35,$AE$34:$AE$36,0)</f>
        <v>2</v>
      </c>
      <c r="AK35" s="43"/>
      <c r="AL35" s="43"/>
      <c r="AM35" s="43"/>
      <c r="AN35" s="43"/>
      <c r="AO35" s="43"/>
      <c r="AP35" s="43"/>
      <c r="AQ35" s="43"/>
      <c r="AR35" s="43"/>
      <c r="AS35" s="42"/>
      <c r="AT35" s="42"/>
      <c r="AU35" s="42"/>
      <c r="AV35" s="42"/>
      <c r="AW35" s="9"/>
      <c r="AX35" s="9"/>
      <c r="AY35" s="9"/>
      <c r="AZ35" s="9"/>
    </row>
    <row r="36" spans="1:52" x14ac:dyDescent="0.3">
      <c r="A36" s="13">
        <v>3</v>
      </c>
      <c r="B36" s="13"/>
      <c r="C36" s="13" t="s">
        <v>86</v>
      </c>
      <c r="D36" s="13" t="s">
        <v>79</v>
      </c>
      <c r="E36" s="51" t="s">
        <v>92</v>
      </c>
      <c r="F36" s="49">
        <v>2008</v>
      </c>
      <c r="G36" s="15" t="s">
        <v>11</v>
      </c>
      <c r="H36" s="15">
        <v>113</v>
      </c>
      <c r="I36" s="31">
        <f ca="1">IF(H36="","",VLOOKUP(H36,WeightClasses!$A$2:$E$17,IF(LEFT(G36,1)="F",IF(YEAR(TODAY())-F36&lt;24,4,2),IF(YEAR(TODAY())-F36&lt;24,5,3)),TRUE))</f>
        <v>120</v>
      </c>
      <c r="J36" s="16" t="s">
        <v>42</v>
      </c>
      <c r="K36" s="32">
        <v>120</v>
      </c>
      <c r="L36" s="16" t="s">
        <v>42</v>
      </c>
      <c r="M36" s="32">
        <v>127.5</v>
      </c>
      <c r="N36" s="16" t="s">
        <v>42</v>
      </c>
      <c r="O36" s="32">
        <v>135</v>
      </c>
      <c r="P36" s="33">
        <f>IF(OR(K36&lt;&gt;0,M36&lt;&gt;0,O36&lt;&gt;0),MAX(IF(J36=$S$1,K36,0),IF(L36=$S$1,M36,0),IF(N36=$S$1,O36,0)),"")</f>
        <v>135</v>
      </c>
      <c r="Q36" s="16" t="s">
        <v>42</v>
      </c>
      <c r="R36" s="32">
        <v>82.5</v>
      </c>
      <c r="S36" s="16" t="s">
        <v>42</v>
      </c>
      <c r="T36" s="32">
        <v>90</v>
      </c>
      <c r="U36" s="16" t="s">
        <v>43</v>
      </c>
      <c r="V36" s="32">
        <v>92.5</v>
      </c>
      <c r="W36" s="33">
        <f>IF(OR(R36&lt;&gt;0,T36&lt;&gt;0,V36&lt;&gt;0),MAX(IF(Q36=$S$1,R36,0),IF(S36=$S$1,T36,0),IF(U36=$S$1,V36,0)),"")</f>
        <v>90</v>
      </c>
      <c r="X36" s="16" t="s">
        <v>42</v>
      </c>
      <c r="Y36" s="32">
        <v>130</v>
      </c>
      <c r="Z36" s="16" t="s">
        <v>42</v>
      </c>
      <c r="AA36" s="32">
        <v>140</v>
      </c>
      <c r="AB36" s="16" t="s">
        <v>42</v>
      </c>
      <c r="AC36" s="32">
        <v>150</v>
      </c>
      <c r="AD36" s="33">
        <f>IF(OR(Y36&lt;&gt;0,AA36&lt;&gt;0,AC36&lt;&gt;0),MAX(IF(X36=$S$1,Y36,0),IF(Z36=$S$1,AA36,0),IF(AB36=$S$1,AC36,0)),"")</f>
        <v>150</v>
      </c>
      <c r="AE36" s="34">
        <f>P36+W36+AD36</f>
        <v>375</v>
      </c>
      <c r="AF36" s="161">
        <f>IF(AND(AE36&lt;&gt;"",ISNUMBER(AE36)),AG36*AE36,"")</f>
        <v>44.768625</v>
      </c>
      <c r="AG36" s="38">
        <f>IF(OR(H36="",H36=0),0, ROUND(100/(VLOOKUP($G36,'IPF GL Formula'!$A$4:$F$11,3,FALSE)-VLOOKUP($G36,'IPF GL Formula'!$A$4:$F$11,4,FALSE)*EXP(-VLOOKUP($G36,'IPF GL Formula'!$A$4:$F$11,5,FALSE)*H36)),6))</f>
        <v>0.119383</v>
      </c>
      <c r="AH36" s="38">
        <f>AG36*W36</f>
        <v>10.74447</v>
      </c>
      <c r="AI36" s="27">
        <f>_xlfn.RANK.EQ(AH36,$AH$5:$AH$38,0)</f>
        <v>17</v>
      </c>
      <c r="AJ36" s="27">
        <f>_xlfn.RANK.EQ(AE36,$AE$34:$AE$36,0)</f>
        <v>3</v>
      </c>
      <c r="AK36" s="43"/>
      <c r="AL36" s="43"/>
      <c r="AM36" s="43"/>
      <c r="AN36" s="43"/>
      <c r="AO36" s="43"/>
      <c r="AP36" s="43"/>
      <c r="AQ36" s="43"/>
      <c r="AR36" s="43"/>
      <c r="AS36" s="42"/>
      <c r="AT36" s="42"/>
      <c r="AU36" s="42"/>
      <c r="AV36" s="42"/>
      <c r="AW36" s="9"/>
      <c r="AX36" s="9"/>
      <c r="AY36" s="9"/>
      <c r="AZ36" s="9"/>
    </row>
    <row r="37" spans="1:52" x14ac:dyDescent="0.3">
      <c r="A37" s="83"/>
      <c r="B37" s="83"/>
      <c r="C37" s="84" t="s">
        <v>116</v>
      </c>
      <c r="D37" s="83"/>
      <c r="E37" s="83"/>
      <c r="F37" s="85"/>
      <c r="G37" s="74"/>
      <c r="H37" s="74"/>
      <c r="I37" s="76"/>
      <c r="J37" s="77"/>
      <c r="K37" s="78"/>
      <c r="L37" s="77"/>
      <c r="M37" s="78"/>
      <c r="N37" s="77"/>
      <c r="O37" s="78"/>
      <c r="P37" s="79"/>
      <c r="Q37" s="77"/>
      <c r="R37" s="78"/>
      <c r="S37" s="77"/>
      <c r="T37" s="78"/>
      <c r="U37" s="77"/>
      <c r="V37" s="78"/>
      <c r="W37" s="79"/>
      <c r="X37" s="77"/>
      <c r="Y37" s="78"/>
      <c r="Z37" s="77"/>
      <c r="AA37" s="78"/>
      <c r="AB37" s="77"/>
      <c r="AC37" s="78"/>
      <c r="AD37" s="79"/>
      <c r="AE37" s="80"/>
      <c r="AF37" s="81"/>
      <c r="AG37" s="81"/>
      <c r="AH37" s="81"/>
      <c r="AI37" s="72"/>
      <c r="AJ37" s="72"/>
      <c r="AK37" s="43" t="b">
        <f t="shared" si="0"/>
        <v>0</v>
      </c>
      <c r="AL37" s="43" t="b">
        <f t="shared" si="1"/>
        <v>0</v>
      </c>
      <c r="AM37" s="43" t="b">
        <f t="shared" si="2"/>
        <v>0</v>
      </c>
      <c r="AN37" s="43" t="b">
        <f t="shared" si="3"/>
        <v>0</v>
      </c>
      <c r="AO37" s="43" t="b">
        <f t="shared" si="4"/>
        <v>0</v>
      </c>
      <c r="AP37" s="43" t="b">
        <f t="shared" si="5"/>
        <v>0</v>
      </c>
      <c r="AQ37" s="43" t="b">
        <f t="shared" si="6"/>
        <v>0</v>
      </c>
      <c r="AR37" s="43" t="b">
        <f t="shared" si="7"/>
        <v>0</v>
      </c>
      <c r="AS37" s="42" t="b">
        <f t="shared" si="8"/>
        <v>0</v>
      </c>
      <c r="AT37" s="42" t="b">
        <f t="shared" si="9"/>
        <v>0</v>
      </c>
      <c r="AU37" s="42" t="b">
        <f t="shared" si="10"/>
        <v>0</v>
      </c>
      <c r="AV37" s="42" t="b">
        <f t="shared" si="11"/>
        <v>0</v>
      </c>
      <c r="AW37" s="9"/>
      <c r="AX37" s="9"/>
      <c r="AY37" s="9"/>
      <c r="AZ37" s="9"/>
    </row>
    <row r="38" spans="1:52" x14ac:dyDescent="0.3">
      <c r="A38" s="13">
        <v>1</v>
      </c>
      <c r="B38" s="13"/>
      <c r="C38" s="13" t="s">
        <v>70</v>
      </c>
      <c r="D38" s="13" t="s">
        <v>71</v>
      </c>
      <c r="E38" s="51" t="s">
        <v>92</v>
      </c>
      <c r="F38" s="14">
        <v>1987</v>
      </c>
      <c r="G38" s="15" t="s">
        <v>11</v>
      </c>
      <c r="H38" s="15">
        <v>135</v>
      </c>
      <c r="I38" s="31" t="str">
        <f ca="1">IF(H38="","",VLOOKUP(H38,WeightClasses!$A$2:$E$17,IF(LEFT(G38,1)="F",IF(YEAR(TODAY())-F38&lt;24,4,2),IF(YEAR(TODAY())-F38&lt;24,5,3)),TRUE))</f>
        <v>120+</v>
      </c>
      <c r="J38" s="16" t="s">
        <v>42</v>
      </c>
      <c r="K38" s="32">
        <v>220</v>
      </c>
      <c r="L38" s="16" t="s">
        <v>42</v>
      </c>
      <c r="M38" s="32">
        <v>240</v>
      </c>
      <c r="N38" s="16" t="s">
        <v>42</v>
      </c>
      <c r="O38" s="32">
        <v>260</v>
      </c>
      <c r="P38" s="33">
        <f t="shared" ref="P38" si="30">IF(OR(K38&lt;&gt;0,M38&lt;&gt;0,O38&lt;&gt;0),MAX(IF(J38=$S$1,K38,0),IF(L38=$S$1,M38,0),IF(N38=$S$1,O38,0)),"")</f>
        <v>260</v>
      </c>
      <c r="Q38" s="16" t="s">
        <v>42</v>
      </c>
      <c r="R38" s="32">
        <v>135</v>
      </c>
      <c r="S38" s="16" t="s">
        <v>42</v>
      </c>
      <c r="T38" s="32">
        <v>142.5</v>
      </c>
      <c r="U38" s="16" t="s">
        <v>42</v>
      </c>
      <c r="V38" s="32">
        <v>150</v>
      </c>
      <c r="W38" s="33">
        <f t="shared" ref="W38" si="31">IF(OR(R38&lt;&gt;0,T38&lt;&gt;0,V38&lt;&gt;0),MAX(IF(Q38=$S$1,R38,0),IF(S38=$S$1,T38,0),IF(U38=$S$1,V38,0)),"")</f>
        <v>150</v>
      </c>
      <c r="X38" s="16" t="s">
        <v>42</v>
      </c>
      <c r="Y38" s="32">
        <v>220</v>
      </c>
      <c r="Z38" s="16" t="s">
        <v>42</v>
      </c>
      <c r="AA38" s="32">
        <v>240</v>
      </c>
      <c r="AB38" s="16" t="s">
        <v>42</v>
      </c>
      <c r="AC38" s="32">
        <v>260</v>
      </c>
      <c r="AD38" s="33">
        <f t="shared" ref="AD38" si="32">IF(OR(Y38&lt;&gt;0,AA38&lt;&gt;0,AC38&lt;&gt;0),MAX(IF(X38=$S$1,Y38,0),IF(Z38=$S$1,AA38,0),IF(AB38=$S$1,AC38,0)),"")</f>
        <v>260</v>
      </c>
      <c r="AE38" s="34">
        <f t="shared" ref="AE38" si="33">P38+W38+AD38</f>
        <v>670</v>
      </c>
      <c r="AF38" s="50">
        <f t="shared" ref="AF38" si="34">IF(AND(AE38&lt;&gt;"",ISNUMBER(AE38)),AG38*AE38,"")</f>
        <v>74.110709999999997</v>
      </c>
      <c r="AG38" s="38">
        <f>IF(OR(H38="",H38=0),0, ROUND(100/(VLOOKUP($G38,'IPF GL Formula'!$A$4:$F$11,3,FALSE)-VLOOKUP($G38,'IPF GL Formula'!$A$4:$F$11,4,FALSE)*EXP(-VLOOKUP($G38,'IPF GL Formula'!$A$4:$F$11,5,FALSE)*H38)),6))</f>
        <v>0.110613</v>
      </c>
      <c r="AH38" s="38">
        <f t="shared" ref="AH38" si="35">AG38*W38</f>
        <v>16.591950000000001</v>
      </c>
      <c r="AI38" s="27">
        <f>_xlfn.RANK.EQ(AH38,$AH$5:$AH$38,0)</f>
        <v>9</v>
      </c>
      <c r="AJ38" s="27">
        <f>_xlfn.RANK.EQ(AE38,$AE$38:$AE$38,0)</f>
        <v>1</v>
      </c>
      <c r="AK38" s="43" t="b">
        <f t="shared" si="0"/>
        <v>0</v>
      </c>
      <c r="AL38" s="43" t="b">
        <f t="shared" si="1"/>
        <v>0</v>
      </c>
      <c r="AM38" s="43" t="b">
        <f t="shared" si="2"/>
        <v>0</v>
      </c>
      <c r="AN38" s="43" t="b">
        <f t="shared" si="3"/>
        <v>0</v>
      </c>
      <c r="AO38" s="43" t="b">
        <f t="shared" si="4"/>
        <v>0</v>
      </c>
      <c r="AP38" s="43" t="b">
        <f t="shared" si="5"/>
        <v>0</v>
      </c>
      <c r="AQ38" s="43" t="b">
        <f t="shared" si="6"/>
        <v>0</v>
      </c>
      <c r="AR38" s="43" t="b">
        <f t="shared" si="7"/>
        <v>0</v>
      </c>
      <c r="AS38" s="42" t="b">
        <f t="shared" si="8"/>
        <v>0</v>
      </c>
      <c r="AT38" s="42" t="b">
        <f t="shared" si="9"/>
        <v>0</v>
      </c>
      <c r="AU38" s="42" t="b">
        <f t="shared" si="10"/>
        <v>0</v>
      </c>
      <c r="AV38" s="42" t="b">
        <f t="shared" si="11"/>
        <v>0</v>
      </c>
      <c r="AW38" s="9"/>
      <c r="AX38" s="9"/>
      <c r="AY38" s="9"/>
      <c r="AZ38" s="9"/>
    </row>
    <row r="39" spans="1:52" x14ac:dyDescent="0.3">
      <c r="A39" s="62"/>
      <c r="B39" s="62"/>
      <c r="C39" s="63" t="s">
        <v>102</v>
      </c>
      <c r="D39" s="62"/>
      <c r="E39" s="62"/>
      <c r="F39" s="64"/>
      <c r="G39" s="65"/>
      <c r="H39" s="65"/>
      <c r="I39" s="66"/>
      <c r="J39" s="67"/>
      <c r="K39" s="68"/>
      <c r="L39" s="67"/>
      <c r="M39" s="68"/>
      <c r="N39" s="67"/>
      <c r="O39" s="68"/>
      <c r="P39" s="69"/>
      <c r="Q39" s="67"/>
      <c r="R39" s="68"/>
      <c r="S39" s="67"/>
      <c r="T39" s="68"/>
      <c r="U39" s="67"/>
      <c r="V39" s="68"/>
      <c r="W39" s="69"/>
      <c r="X39" s="67"/>
      <c r="Y39" s="68"/>
      <c r="Z39" s="67"/>
      <c r="AA39" s="68"/>
      <c r="AB39" s="67"/>
      <c r="AC39" s="68"/>
      <c r="AD39" s="69"/>
      <c r="AE39" s="70"/>
      <c r="AF39" s="71"/>
      <c r="AG39" s="71"/>
      <c r="AH39" s="71"/>
      <c r="AI39" s="62"/>
      <c r="AJ39" s="62"/>
      <c r="AK39" s="43"/>
      <c r="AL39" s="43"/>
      <c r="AM39" s="43"/>
      <c r="AN39" s="43"/>
      <c r="AO39" s="43"/>
      <c r="AP39" s="43"/>
      <c r="AQ39" s="43"/>
      <c r="AR39" s="43"/>
      <c r="AS39" s="42"/>
      <c r="AT39" s="42"/>
      <c r="AU39" s="42"/>
      <c r="AV39" s="42"/>
      <c r="AW39" s="9"/>
      <c r="AX39" s="9"/>
      <c r="AY39" s="9"/>
      <c r="AZ39" s="9"/>
    </row>
    <row r="40" spans="1:52" x14ac:dyDescent="0.3">
      <c r="A40" s="13">
        <v>1</v>
      </c>
      <c r="B40" s="13"/>
      <c r="C40" s="27" t="s">
        <v>105</v>
      </c>
      <c r="D40" s="27" t="s">
        <v>106</v>
      </c>
      <c r="E40" s="131" t="s">
        <v>92</v>
      </c>
      <c r="F40" s="130">
        <v>2005</v>
      </c>
      <c r="G40" s="15" t="s">
        <v>15</v>
      </c>
      <c r="H40" s="15">
        <v>56.7</v>
      </c>
      <c r="I40" s="31">
        <f ca="1">IF(H40="","",VLOOKUP(H40,WeightClasses!$A$2:$E$17,IF(LEFT(G40,1)="F",IF(YEAR(TODAY())-F40&lt;24,4,2),IF(YEAR(TODAY())-F40&lt;24,5,3)),TRUE))</f>
        <v>57</v>
      </c>
      <c r="J40" s="16" t="s">
        <v>42</v>
      </c>
      <c r="K40" s="32">
        <v>75</v>
      </c>
      <c r="L40" s="16" t="s">
        <v>42</v>
      </c>
      <c r="M40" s="32">
        <v>82.5</v>
      </c>
      <c r="N40" s="16" t="s">
        <v>42</v>
      </c>
      <c r="O40" s="32">
        <v>87.5</v>
      </c>
      <c r="P40" s="33">
        <f>IF(OR(K40&lt;&gt;0,M40&lt;&gt;0,O40&lt;&gt;0),MAX(IF(J40=$S$1,K40,0),IF(L40=$S$1,M40,0),IF(N40=$S$1,O40,0)),"")</f>
        <v>87.5</v>
      </c>
      <c r="Q40" s="16" t="s">
        <v>42</v>
      </c>
      <c r="R40" s="32">
        <v>50</v>
      </c>
      <c r="S40" s="16" t="s">
        <v>42</v>
      </c>
      <c r="T40" s="32">
        <v>52.5</v>
      </c>
      <c r="U40" s="16" t="s">
        <v>42</v>
      </c>
      <c r="V40" s="32">
        <v>55</v>
      </c>
      <c r="W40" s="33">
        <f>IF(OR(R40&lt;&gt;0,T40&lt;&gt;0,V40&lt;&gt;0),MAX(IF(Q40=$S$1,R40,0),IF(S40=$S$1,T40,0),IF(U40=$S$1,V40,0)),"")</f>
        <v>55</v>
      </c>
      <c r="X40" s="16" t="s">
        <v>42</v>
      </c>
      <c r="Y40" s="32">
        <v>90</v>
      </c>
      <c r="Z40" s="16" t="s">
        <v>42</v>
      </c>
      <c r="AA40" s="32">
        <v>97.5</v>
      </c>
      <c r="AB40" s="16" t="s">
        <v>43</v>
      </c>
      <c r="AC40" s="32">
        <v>105</v>
      </c>
      <c r="AD40" s="33">
        <f>IF(OR(Y40&lt;&gt;0,AA40&lt;&gt;0,AC40&lt;&gt;0),MAX(IF(X40=$S$1,Y40,0),IF(Z40=$S$1,AA40,0),IF(AB40=$S$1,AC40,0)),"")</f>
        <v>97.5</v>
      </c>
      <c r="AE40" s="34">
        <f>P40+W40+AD40</f>
        <v>240</v>
      </c>
      <c r="AF40" s="50">
        <f>IF(AND(AE40&lt;&gt;"",ISNUMBER(AE40)),AG40*AE40,"")</f>
        <v>56.519760000000005</v>
      </c>
      <c r="AG40" s="38">
        <f>IF(OR(H40="",H40=0),0, ROUND(100/(VLOOKUP($G40,'IPF GL Formula'!$A$4:$F$11,3,FALSE)-VLOOKUP($G40,'IPF GL Formula'!$A$4:$F$11,4,FALSE)*EXP(-VLOOKUP($G40,'IPF GL Formula'!$A$4:$F$11,5,FALSE)*H40)),6))</f>
        <v>0.23549900000000001</v>
      </c>
      <c r="AH40" s="38">
        <f>AG40*W40</f>
        <v>12.952445000000001</v>
      </c>
      <c r="AI40" s="27">
        <f>_xlfn.RANK.EQ(AH40,$AH$40:$AH$53,0)</f>
        <v>1</v>
      </c>
      <c r="AJ40" s="27">
        <f>_xlfn.RANK.EQ(AE40,$AE$40:$AE$43,0)</f>
        <v>1</v>
      </c>
      <c r="AK40" s="43"/>
      <c r="AL40" s="43"/>
      <c r="AM40" s="43"/>
      <c r="AN40" s="43"/>
      <c r="AO40" s="43"/>
      <c r="AP40" s="43"/>
      <c r="AQ40" s="43"/>
      <c r="AR40" s="43"/>
      <c r="AS40" s="42"/>
      <c r="AT40" s="42"/>
      <c r="AU40" s="42"/>
      <c r="AV40" s="42"/>
      <c r="AW40" s="9"/>
      <c r="AX40" s="9"/>
      <c r="AY40" s="9"/>
      <c r="AZ40" s="9"/>
    </row>
    <row r="41" spans="1:52" x14ac:dyDescent="0.3">
      <c r="A41" s="13">
        <v>2</v>
      </c>
      <c r="B41" s="13"/>
      <c r="C41" s="13" t="s">
        <v>107</v>
      </c>
      <c r="D41" s="13" t="s">
        <v>108</v>
      </c>
      <c r="E41" s="165" t="s">
        <v>93</v>
      </c>
      <c r="F41" s="49">
        <v>2007</v>
      </c>
      <c r="G41" s="15" t="s">
        <v>15</v>
      </c>
      <c r="H41" s="15">
        <v>52.6</v>
      </c>
      <c r="I41" s="31">
        <f ca="1">IF(H41="","",VLOOKUP(H41,WeightClasses!$A$2:$E$17,IF(LEFT(G41,1)="F",IF(YEAR(TODAY())-F41&lt;24,4,2),IF(YEAR(TODAY())-F41&lt;24,5,3)),TRUE))</f>
        <v>57</v>
      </c>
      <c r="J41" s="16" t="s">
        <v>42</v>
      </c>
      <c r="K41" s="32">
        <v>70</v>
      </c>
      <c r="L41" s="16" t="s">
        <v>42</v>
      </c>
      <c r="M41" s="32">
        <v>75</v>
      </c>
      <c r="N41" s="16" t="s">
        <v>42</v>
      </c>
      <c r="O41" s="32">
        <v>80</v>
      </c>
      <c r="P41" s="33">
        <f>IF(OR(K41&lt;&gt;0,M41&lt;&gt;0,O41&lt;&gt;0),MAX(IF(J41=$S$1,K41,0),IF(L41=$S$1,M41,0),IF(N41=$S$1,O41,0)),"")</f>
        <v>80</v>
      </c>
      <c r="Q41" s="16" t="s">
        <v>42</v>
      </c>
      <c r="R41" s="32">
        <v>32.5</v>
      </c>
      <c r="S41" s="16" t="s">
        <v>42</v>
      </c>
      <c r="T41" s="32">
        <v>35</v>
      </c>
      <c r="U41" s="16" t="s">
        <v>42</v>
      </c>
      <c r="V41" s="32">
        <v>40</v>
      </c>
      <c r="W41" s="33">
        <f>IF(OR(R41&lt;&gt;0,T41&lt;&gt;0,V41&lt;&gt;0),MAX(IF(Q41=$S$1,R41,0),IF(S41=$S$1,T41,0),IF(U41=$S$1,V41,0)),"")</f>
        <v>40</v>
      </c>
      <c r="X41" s="16" t="s">
        <v>42</v>
      </c>
      <c r="Y41" s="32">
        <v>85</v>
      </c>
      <c r="Z41" s="16" t="s">
        <v>42</v>
      </c>
      <c r="AA41" s="32">
        <v>95</v>
      </c>
      <c r="AB41" s="16" t="s">
        <v>42</v>
      </c>
      <c r="AC41" s="32">
        <v>100</v>
      </c>
      <c r="AD41" s="33">
        <f>IF(OR(Y41&lt;&gt;0,AA41&lt;&gt;0,AC41&lt;&gt;0),MAX(IF(X41=$S$1,Y41,0),IF(Z41=$S$1,AA41,0),IF(AB41=$S$1,AC41,0)),"")</f>
        <v>100</v>
      </c>
      <c r="AE41" s="34">
        <f>P41+W41+AD41</f>
        <v>220</v>
      </c>
      <c r="AF41" s="161">
        <f>IF(AND(AE41&lt;&gt;"",ISNUMBER(AE41)),AG41*AE41,"")</f>
        <v>55.012320000000003</v>
      </c>
      <c r="AG41" s="38">
        <f>IF(OR(H41="",H41=0),0, ROUND(100/(VLOOKUP($G41,'IPF GL Formula'!$A$4:$F$11,3,FALSE)-VLOOKUP($G41,'IPF GL Formula'!$A$4:$F$11,4,FALSE)*EXP(-VLOOKUP($G41,'IPF GL Formula'!$A$4:$F$11,5,FALSE)*H41)),6))</f>
        <v>0.250056</v>
      </c>
      <c r="AH41" s="38">
        <f>AG41*W41</f>
        <v>10.00224</v>
      </c>
      <c r="AI41" s="27">
        <f>_xlfn.RANK.EQ(AH41,$AH$40:$AH$53,0)</f>
        <v>4</v>
      </c>
      <c r="AJ41" s="27">
        <f>_xlfn.RANK.EQ(AE41,$AE$40:$AE$43,0)</f>
        <v>2</v>
      </c>
      <c r="AK41" s="43"/>
      <c r="AL41" s="43"/>
      <c r="AM41" s="43"/>
      <c r="AN41" s="43"/>
      <c r="AO41" s="43"/>
      <c r="AP41" s="43"/>
      <c r="AQ41" s="43"/>
      <c r="AR41" s="43"/>
      <c r="AS41" s="42"/>
      <c r="AT41" s="42"/>
      <c r="AU41" s="42"/>
      <c r="AV41" s="42"/>
      <c r="AW41" s="9"/>
      <c r="AX41" s="9"/>
      <c r="AY41" s="9"/>
      <c r="AZ41" s="9"/>
    </row>
    <row r="42" spans="1:52" x14ac:dyDescent="0.3">
      <c r="A42" s="13">
        <v>3</v>
      </c>
      <c r="B42" s="99"/>
      <c r="C42" s="27" t="s">
        <v>84</v>
      </c>
      <c r="D42" s="27" t="s">
        <v>85</v>
      </c>
      <c r="E42" s="131" t="s">
        <v>92</v>
      </c>
      <c r="F42" s="166">
        <v>1980</v>
      </c>
      <c r="G42" s="15" t="s">
        <v>15</v>
      </c>
      <c r="H42" s="15">
        <v>55.6</v>
      </c>
      <c r="I42" s="31">
        <f ca="1">IF(H42="","",VLOOKUP(H42,WeightClasses!$A$2:$E$17,IF(LEFT(G42,1)="F",IF(YEAR(TODAY())-F42&lt;24,4,2),IF(YEAR(TODAY())-F42&lt;24,5,3)),TRUE))</f>
        <v>57</v>
      </c>
      <c r="J42" s="16" t="s">
        <v>42</v>
      </c>
      <c r="K42" s="32">
        <v>50</v>
      </c>
      <c r="L42" s="16" t="s">
        <v>42</v>
      </c>
      <c r="M42" s="32">
        <v>57.5</v>
      </c>
      <c r="N42" s="16" t="s">
        <v>42</v>
      </c>
      <c r="O42" s="32">
        <v>62.5</v>
      </c>
      <c r="P42" s="33">
        <f>IF(OR(K42&lt;&gt;0,M42&lt;&gt;0,O42&lt;&gt;0),MAX(IF(J42=$S$1,K42,0),IF(L42=$S$1,M42,0),IF(N42=$S$1,O42,0)),"")</f>
        <v>62.5</v>
      </c>
      <c r="Q42" s="16" t="s">
        <v>42</v>
      </c>
      <c r="R42" s="32">
        <v>32.5</v>
      </c>
      <c r="S42" s="16" t="s">
        <v>42</v>
      </c>
      <c r="T42" s="32">
        <v>37.5</v>
      </c>
      <c r="U42" s="16" t="s">
        <v>43</v>
      </c>
      <c r="V42" s="32">
        <v>40</v>
      </c>
      <c r="W42" s="33">
        <f>IF(OR(R42&lt;&gt;0,T42&lt;&gt;0,V42&lt;&gt;0),MAX(IF(Q42=$S$1,R42,0),IF(S42=$S$1,T42,0),IF(U42=$S$1,V42,0)),"")</f>
        <v>37.5</v>
      </c>
      <c r="X42" s="16" t="s">
        <v>42</v>
      </c>
      <c r="Y42" s="32">
        <v>70</v>
      </c>
      <c r="Z42" s="16" t="s">
        <v>42</v>
      </c>
      <c r="AA42" s="32">
        <v>80</v>
      </c>
      <c r="AB42" s="16" t="s">
        <v>42</v>
      </c>
      <c r="AC42" s="32">
        <v>85</v>
      </c>
      <c r="AD42" s="33">
        <f>IF(OR(Y42&lt;&gt;0,AA42&lt;&gt;0,AC42&lt;&gt;0),MAX(IF(X42=$S$1,Y42,0),IF(Z42=$S$1,AA42,0),IF(AB42=$S$1,AC42,0)),"")</f>
        <v>85</v>
      </c>
      <c r="AE42" s="34">
        <f>P42+W42+AD42</f>
        <v>185</v>
      </c>
      <c r="AF42" s="50">
        <f>IF(AND(AE42&lt;&gt;"",ISNUMBER(AE42)),AG42*AE42,"")</f>
        <v>44.226840000000003</v>
      </c>
      <c r="AG42" s="38">
        <f>IF(OR(H42="",H42=0),0, ROUND(100/(VLOOKUP($G42,'IPF GL Formula'!$A$4:$F$11,3,FALSE)-VLOOKUP($G42,'IPF GL Formula'!$A$4:$F$11,4,FALSE)*EXP(-VLOOKUP($G42,'IPF GL Formula'!$A$4:$F$11,5,FALSE)*H42)),6))</f>
        <v>0.239064</v>
      </c>
      <c r="AH42" s="38">
        <f>AG42*W42</f>
        <v>8.9649000000000001</v>
      </c>
      <c r="AI42" s="27">
        <f>_xlfn.RANK.EQ(AH42,$AH$40:$AH$53,0)</f>
        <v>8</v>
      </c>
      <c r="AJ42" s="27">
        <f>_xlfn.RANK.EQ(AE42,$AE$40:$AE$43,0)</f>
        <v>3</v>
      </c>
      <c r="AK42" s="43"/>
      <c r="AL42" s="43"/>
      <c r="AM42" s="43"/>
      <c r="AN42" s="43"/>
      <c r="AO42" s="43"/>
      <c r="AP42" s="43"/>
      <c r="AQ42" s="43"/>
      <c r="AR42" s="43"/>
      <c r="AS42" s="42"/>
      <c r="AT42" s="42"/>
      <c r="AU42" s="42"/>
      <c r="AV42" s="42"/>
      <c r="AW42" s="9"/>
      <c r="AX42" s="9"/>
      <c r="AY42" s="9"/>
      <c r="AZ42" s="9"/>
    </row>
    <row r="43" spans="1:52" x14ac:dyDescent="0.3">
      <c r="A43" s="13">
        <v>4</v>
      </c>
      <c r="B43" s="13"/>
      <c r="C43" s="27" t="s">
        <v>171</v>
      </c>
      <c r="D43" s="27" t="s">
        <v>172</v>
      </c>
      <c r="E43" s="133" t="s">
        <v>93</v>
      </c>
      <c r="F43" s="86">
        <v>2009</v>
      </c>
      <c r="G43" s="15" t="s">
        <v>15</v>
      </c>
      <c r="H43" s="15">
        <v>47.6</v>
      </c>
      <c r="I43" s="31">
        <f ca="1">IF(H43="","",VLOOKUP(H43,WeightClasses!$A$2:$E$17,IF(LEFT(G43,1)="F",IF(YEAR(TODAY())-F43&lt;24,4,2),IF(YEAR(TODAY())-F43&lt;24,5,3)),TRUE))</f>
        <v>52</v>
      </c>
      <c r="J43" s="16" t="s">
        <v>42</v>
      </c>
      <c r="K43" s="32">
        <v>67.5</v>
      </c>
      <c r="L43" s="16" t="s">
        <v>43</v>
      </c>
      <c r="M43" s="32">
        <v>72.5</v>
      </c>
      <c r="N43" s="16" t="s">
        <v>42</v>
      </c>
      <c r="O43" s="32">
        <v>72.5</v>
      </c>
      <c r="P43" s="33">
        <f>IF(OR(K43&lt;&gt;0,M43&lt;&gt;0,O43&lt;&gt;0),MAX(IF(J43=$S$1,K43,0),IF(L43=$S$1,M43,0),IF(N43=$S$1,O43,0)),"")</f>
        <v>72.5</v>
      </c>
      <c r="Q43" s="16" t="s">
        <v>42</v>
      </c>
      <c r="R43" s="32">
        <v>35</v>
      </c>
      <c r="S43" s="16" t="s">
        <v>42</v>
      </c>
      <c r="T43" s="32">
        <v>40</v>
      </c>
      <c r="U43" s="16" t="s">
        <v>43</v>
      </c>
      <c r="V43" s="32">
        <v>42.5</v>
      </c>
      <c r="W43" s="33">
        <f>IF(OR(R43&lt;&gt;0,T43&lt;&gt;0,V43&lt;&gt;0),MAX(IF(Q43=$S$1,R43,0),IF(S43=$S$1,T43,0),IF(U43=$S$1,V43,0)),"")</f>
        <v>40</v>
      </c>
      <c r="X43" s="16" t="s">
        <v>42</v>
      </c>
      <c r="Y43" s="32">
        <v>67.5</v>
      </c>
      <c r="Z43" s="16" t="s">
        <v>42</v>
      </c>
      <c r="AA43" s="32">
        <v>70</v>
      </c>
      <c r="AB43" s="16" t="s">
        <v>43</v>
      </c>
      <c r="AC43" s="32">
        <v>75</v>
      </c>
      <c r="AD43" s="33">
        <f>IF(OR(Y43&lt;&gt;0,AA43&lt;&gt;0,AC43&lt;&gt;0),MAX(IF(X43=$S$1,Y43,0),IF(Z43=$S$1,AA43,0),IF(AB43=$S$1,AC43,0)),"")</f>
        <v>70</v>
      </c>
      <c r="AE43" s="34">
        <f>P43+W43+AD43</f>
        <v>182.5</v>
      </c>
      <c r="AF43" s="161">
        <f>IF(AND(AE43&lt;&gt;"",ISNUMBER(AE43)),AG43*AE43,"")</f>
        <v>49.962842500000001</v>
      </c>
      <c r="AG43" s="38">
        <f>IF(OR(H43="",H43=0),0, ROUND(100/(VLOOKUP($G43,'IPF GL Formula'!$A$4:$F$11,3,FALSE)-VLOOKUP($G43,'IPF GL Formula'!$A$4:$F$11,4,FALSE)*EXP(-VLOOKUP($G43,'IPF GL Formula'!$A$4:$F$11,5,FALSE)*H43)),6))</f>
        <v>0.27376899999999998</v>
      </c>
      <c r="AH43" s="38">
        <f>AG43*W43</f>
        <v>10.950759999999999</v>
      </c>
      <c r="AI43" s="27">
        <f>_xlfn.RANK.EQ(AH43,$AH$40:$AH$53,0)</f>
        <v>2</v>
      </c>
      <c r="AJ43" s="27">
        <f>_xlfn.RANK.EQ(AE43,$AE$40:$AE$43,0)</f>
        <v>4</v>
      </c>
      <c r="AK43" s="43"/>
      <c r="AL43" s="43"/>
      <c r="AM43" s="43"/>
      <c r="AN43" s="43"/>
      <c r="AO43" s="43"/>
      <c r="AP43" s="43"/>
      <c r="AQ43" s="43"/>
      <c r="AR43" s="43"/>
      <c r="AS43" s="42"/>
      <c r="AT43" s="42"/>
      <c r="AU43" s="42"/>
      <c r="AV43" s="42"/>
      <c r="AW43" s="9"/>
      <c r="AX43" s="9"/>
      <c r="AY43" s="9"/>
      <c r="AZ43" s="9"/>
    </row>
    <row r="44" spans="1:52" x14ac:dyDescent="0.3">
      <c r="A44" s="62"/>
      <c r="B44" s="62"/>
      <c r="C44" s="63" t="s">
        <v>103</v>
      </c>
      <c r="D44" s="62"/>
      <c r="E44" s="62"/>
      <c r="F44" s="64"/>
      <c r="G44" s="65"/>
      <c r="H44" s="65"/>
      <c r="I44" s="66"/>
      <c r="J44" s="67"/>
      <c r="K44" s="68"/>
      <c r="L44" s="67"/>
      <c r="M44" s="68"/>
      <c r="N44" s="67"/>
      <c r="O44" s="68"/>
      <c r="P44" s="69"/>
      <c r="Q44" s="67"/>
      <c r="R44" s="68"/>
      <c r="S44" s="67"/>
      <c r="T44" s="68"/>
      <c r="U44" s="67"/>
      <c r="V44" s="68"/>
      <c r="W44" s="69"/>
      <c r="X44" s="67"/>
      <c r="Y44" s="68"/>
      <c r="Z44" s="67"/>
      <c r="AA44" s="68"/>
      <c r="AB44" s="67"/>
      <c r="AC44" s="68"/>
      <c r="AD44" s="69"/>
      <c r="AE44" s="70"/>
      <c r="AF44" s="71"/>
      <c r="AG44" s="71"/>
      <c r="AH44" s="71"/>
      <c r="AI44" s="62"/>
      <c r="AJ44" s="62"/>
      <c r="AK44" s="43"/>
      <c r="AL44" s="43"/>
      <c r="AM44" s="43"/>
      <c r="AN44" s="43"/>
      <c r="AO44" s="43"/>
      <c r="AP44" s="43"/>
      <c r="AQ44" s="43"/>
      <c r="AR44" s="43"/>
      <c r="AS44" s="42"/>
      <c r="AT44" s="42"/>
      <c r="AU44" s="42"/>
      <c r="AV44" s="42"/>
      <c r="AW44" s="9"/>
      <c r="AX44" s="9"/>
      <c r="AY44" s="9"/>
      <c r="AZ44" s="9"/>
    </row>
    <row r="45" spans="1:52" x14ac:dyDescent="0.3">
      <c r="A45" s="13">
        <v>1</v>
      </c>
      <c r="B45" s="13"/>
      <c r="C45" s="13" t="s">
        <v>134</v>
      </c>
      <c r="D45" s="13" t="s">
        <v>133</v>
      </c>
      <c r="E45" s="51" t="s">
        <v>92</v>
      </c>
      <c r="F45" s="49">
        <v>2007</v>
      </c>
      <c r="G45" s="15" t="s">
        <v>15</v>
      </c>
      <c r="H45" s="15">
        <v>61.1</v>
      </c>
      <c r="I45" s="31">
        <f ca="1">IF(H45="","",VLOOKUP(H45,WeightClasses!$A$2:$E$17,IF(LEFT(G45,1)="F",IF(YEAR(TODAY())-F45&lt;24,4,2),IF(YEAR(TODAY())-F45&lt;24,5,3)),TRUE))</f>
        <v>63</v>
      </c>
      <c r="J45" s="16" t="s">
        <v>42</v>
      </c>
      <c r="K45" s="32">
        <v>55</v>
      </c>
      <c r="L45" s="16" t="s">
        <v>42</v>
      </c>
      <c r="M45" s="32">
        <v>62.5</v>
      </c>
      <c r="N45" s="16" t="s">
        <v>42</v>
      </c>
      <c r="O45" s="32">
        <v>67.5</v>
      </c>
      <c r="P45" s="33">
        <f>IF(OR(K45&lt;&gt;0,M45&lt;&gt;0,O45&lt;&gt;0),MAX(IF(J45=$S$1,K45,0),IF(L45=$S$1,M45,0),IF(N45=$S$1,O45,0)),"")</f>
        <v>67.5</v>
      </c>
      <c r="Q45" s="16" t="s">
        <v>42</v>
      </c>
      <c r="R45" s="32">
        <v>40</v>
      </c>
      <c r="S45" s="16" t="s">
        <v>42</v>
      </c>
      <c r="T45" s="32">
        <v>45</v>
      </c>
      <c r="U45" s="16" t="s">
        <v>43</v>
      </c>
      <c r="V45" s="32">
        <v>50</v>
      </c>
      <c r="W45" s="33">
        <f>IF(OR(R45&lt;&gt;0,T45&lt;&gt;0,V45&lt;&gt;0),MAX(IF(Q45=$S$1,R45,0),IF(S45=$S$1,T45,0),IF(U45=$S$1,V45,0)),"")</f>
        <v>45</v>
      </c>
      <c r="X45" s="16" t="s">
        <v>42</v>
      </c>
      <c r="Y45" s="32">
        <v>92.5</v>
      </c>
      <c r="Z45" s="16" t="s">
        <v>42</v>
      </c>
      <c r="AA45" s="32">
        <v>100</v>
      </c>
      <c r="AB45" s="16" t="s">
        <v>42</v>
      </c>
      <c r="AC45" s="32">
        <v>105</v>
      </c>
      <c r="AD45" s="33">
        <f>IF(OR(Y45&lt;&gt;0,AA45&lt;&gt;0,AC45&lt;&gt;0),MAX(IF(X45=$S$1,Y45,0),IF(Z45=$S$1,AA45,0),IF(AB45=$S$1,AC45,0)),"")</f>
        <v>105</v>
      </c>
      <c r="AE45" s="34">
        <f>P45+W45+AD45</f>
        <v>217.5</v>
      </c>
      <c r="AF45" s="161">
        <f>IF(AND(AE45&lt;&gt;"",ISNUMBER(AE45)),AG45*AE45,"")</f>
        <v>48.556004999999999</v>
      </c>
      <c r="AG45" s="38">
        <f>IF(OR(H45="",H45=0),0, ROUND(100/(VLOOKUP($G45,'IPF GL Formula'!$A$4:$F$11,3,FALSE)-VLOOKUP($G45,'IPF GL Formula'!$A$4:$F$11,4,FALSE)*EXP(-VLOOKUP($G45,'IPF GL Formula'!$A$4:$F$11,5,FALSE)*H45)),6))</f>
        <v>0.223246</v>
      </c>
      <c r="AH45" s="38">
        <f>AG45*W45</f>
        <v>10.04607</v>
      </c>
      <c r="AI45" s="27">
        <f>_xlfn.RANK.EQ(AH45,$AH$40:$AH$53,0)</f>
        <v>3</v>
      </c>
      <c r="AJ45" s="27">
        <f>_xlfn.RANK.EQ(AE45,$AE$45:$AE$47,0)</f>
        <v>1</v>
      </c>
      <c r="AK45" s="43"/>
      <c r="AL45" s="43"/>
      <c r="AM45" s="43"/>
      <c r="AN45" s="43"/>
      <c r="AO45" s="43"/>
      <c r="AP45" s="43"/>
      <c r="AQ45" s="43"/>
      <c r="AR45" s="43"/>
      <c r="AS45" s="42"/>
      <c r="AT45" s="42"/>
      <c r="AU45" s="42"/>
      <c r="AV45" s="42"/>
      <c r="AW45" s="9"/>
      <c r="AX45" s="9"/>
      <c r="AY45" s="9"/>
      <c r="AZ45" s="9"/>
    </row>
    <row r="46" spans="1:52" x14ac:dyDescent="0.3">
      <c r="A46" s="13">
        <v>2</v>
      </c>
      <c r="B46" s="99"/>
      <c r="C46" s="27" t="s">
        <v>94</v>
      </c>
      <c r="D46" s="27" t="s">
        <v>95</v>
      </c>
      <c r="E46" s="51" t="s">
        <v>92</v>
      </c>
      <c r="F46" s="52">
        <v>2000</v>
      </c>
      <c r="G46" s="15" t="s">
        <v>15</v>
      </c>
      <c r="H46" s="15">
        <v>57.2</v>
      </c>
      <c r="I46" s="31">
        <f ca="1">IF(H46="","",VLOOKUP(H46,WeightClasses!$A$2:$E$17,IF(LEFT(G46,1)="F",IF(YEAR(TODAY())-F46&lt;24,4,2),IF(YEAR(TODAY())-F46&lt;24,5,3)),TRUE))</f>
        <v>63</v>
      </c>
      <c r="J46" s="16" t="s">
        <v>43</v>
      </c>
      <c r="K46" s="32">
        <v>75</v>
      </c>
      <c r="L46" s="16" t="s">
        <v>43</v>
      </c>
      <c r="M46" s="32">
        <v>75</v>
      </c>
      <c r="N46" s="16" t="s">
        <v>42</v>
      </c>
      <c r="O46" s="32">
        <v>75</v>
      </c>
      <c r="P46" s="33">
        <f>IF(OR(K46&lt;&gt;0,M46&lt;&gt;0,O46&lt;&gt;0),MAX(IF(J46=$S$1,K46,0),IF(L46=$S$1,M46,0),IF(N46=$S$1,O46,0)),"")</f>
        <v>75</v>
      </c>
      <c r="Q46" s="16" t="s">
        <v>42</v>
      </c>
      <c r="R46" s="32">
        <v>40</v>
      </c>
      <c r="S46" s="16" t="s">
        <v>43</v>
      </c>
      <c r="T46" s="32">
        <v>42.5</v>
      </c>
      <c r="U46" s="16" t="s">
        <v>43</v>
      </c>
      <c r="V46" s="32">
        <v>42.5</v>
      </c>
      <c r="W46" s="33">
        <f>IF(OR(R46&lt;&gt;0,T46&lt;&gt;0,V46&lt;&gt;0),MAX(IF(Q46=$S$1,R46,0),IF(S46=$S$1,T46,0),IF(U46=$S$1,V46,0)),"")</f>
        <v>40</v>
      </c>
      <c r="X46" s="16" t="s">
        <v>43</v>
      </c>
      <c r="Y46" s="32">
        <v>85</v>
      </c>
      <c r="Z46" s="16" t="s">
        <v>42</v>
      </c>
      <c r="AA46" s="32">
        <v>85</v>
      </c>
      <c r="AB46" s="16"/>
      <c r="AC46" s="32" t="s">
        <v>181</v>
      </c>
      <c r="AD46" s="33">
        <f>IF(OR(Y46&lt;&gt;0,AA46&lt;&gt;0,AC46&lt;&gt;0),MAX(IF(X46=$S$1,Y46,0),IF(Z46=$S$1,AA46,0),IF(AB46=$S$1,AC46,0)),"")</f>
        <v>85</v>
      </c>
      <c r="AE46" s="34">
        <f>P46+W46+AD46</f>
        <v>200</v>
      </c>
      <c r="AF46" s="50">
        <f>IF(AND(AE46&lt;&gt;"",ISNUMBER(AE46)),AG46*AE46,"")</f>
        <v>46.790399999999998</v>
      </c>
      <c r="AG46" s="38">
        <f>IF(OR(H46="",H46=0),0, ROUND(100/(VLOOKUP($G46,'IPF GL Formula'!$A$4:$F$11,3,FALSE)-VLOOKUP($G46,'IPF GL Formula'!$A$4:$F$11,4,FALSE)*EXP(-VLOOKUP($G46,'IPF GL Formula'!$A$4:$F$11,5,FALSE)*H46)),6))</f>
        <v>0.23395199999999999</v>
      </c>
      <c r="AH46" s="38">
        <f>AG46*W46</f>
        <v>9.3580799999999993</v>
      </c>
      <c r="AI46" s="27">
        <f>_xlfn.RANK.EQ(AH46,$AH$40:$AH$53,0)</f>
        <v>6</v>
      </c>
      <c r="AJ46" s="27">
        <f>_xlfn.RANK.EQ(AE46,$AE$45:$AE$47,0)</f>
        <v>2</v>
      </c>
      <c r="AK46" s="43"/>
      <c r="AL46" s="43"/>
      <c r="AM46" s="43"/>
      <c r="AN46" s="43"/>
      <c r="AO46" s="43"/>
      <c r="AP46" s="43"/>
      <c r="AQ46" s="43"/>
      <c r="AR46" s="43"/>
      <c r="AS46" s="42"/>
      <c r="AT46" s="42"/>
      <c r="AU46" s="42"/>
      <c r="AV46" s="42"/>
      <c r="AW46" s="9"/>
      <c r="AX46" s="9"/>
      <c r="AY46" s="9"/>
      <c r="AZ46" s="9"/>
    </row>
    <row r="47" spans="1:52" x14ac:dyDescent="0.3">
      <c r="A47" s="27">
        <v>3</v>
      </c>
      <c r="B47" s="99"/>
      <c r="C47" s="167" t="s">
        <v>156</v>
      </c>
      <c r="D47" s="167" t="s">
        <v>155</v>
      </c>
      <c r="E47" s="51" t="s">
        <v>92</v>
      </c>
      <c r="F47" s="49">
        <v>2011</v>
      </c>
      <c r="G47" s="15" t="s">
        <v>15</v>
      </c>
      <c r="H47" s="15">
        <v>62.4</v>
      </c>
      <c r="I47" s="31">
        <f ca="1">IF(H47="","",VLOOKUP(H47,WeightClasses!$A$2:$E$17,IF(LEFT(G47,1)="F",IF(YEAR(TODAY())-F47&lt;24,4,2),IF(YEAR(TODAY())-F47&lt;24,5,3)),TRUE))</f>
        <v>63</v>
      </c>
      <c r="J47" s="16" t="s">
        <v>42</v>
      </c>
      <c r="K47" s="32">
        <v>45</v>
      </c>
      <c r="L47" s="16" t="s">
        <v>42</v>
      </c>
      <c r="M47" s="32">
        <v>50</v>
      </c>
      <c r="N47" s="16" t="s">
        <v>42</v>
      </c>
      <c r="O47" s="32">
        <v>55</v>
      </c>
      <c r="P47" s="33">
        <f>IF(OR(K47&lt;&gt;0,M47&lt;&gt;0,O47&lt;&gt;0),MAX(IF(J47=$S$1,K47,0),IF(L47=$S$1,M47,0),IF(N47=$S$1,O47,0)),"")</f>
        <v>55</v>
      </c>
      <c r="Q47" s="16" t="s">
        <v>42</v>
      </c>
      <c r="R47" s="32">
        <v>22.5</v>
      </c>
      <c r="S47" s="16" t="s">
        <v>42</v>
      </c>
      <c r="T47" s="32">
        <v>25</v>
      </c>
      <c r="U47" s="16" t="s">
        <v>42</v>
      </c>
      <c r="V47" s="32">
        <v>27.5</v>
      </c>
      <c r="W47" s="33">
        <f>IF(OR(R47&lt;&gt;0,T47&lt;&gt;0,V47&lt;&gt;0),MAX(IF(Q47=$S$1,R47,0),IF(S47=$S$1,T47,0),IF(U47=$S$1,V47,0)),"")</f>
        <v>27.5</v>
      </c>
      <c r="X47" s="16" t="s">
        <v>42</v>
      </c>
      <c r="Y47" s="32">
        <v>55</v>
      </c>
      <c r="Z47" s="16" t="s">
        <v>42</v>
      </c>
      <c r="AA47" s="32">
        <v>62.5</v>
      </c>
      <c r="AB47" s="16" t="s">
        <v>42</v>
      </c>
      <c r="AC47" s="32">
        <v>65</v>
      </c>
      <c r="AD47" s="33">
        <f>IF(OR(Y47&lt;&gt;0,AA47&lt;&gt;0,AC47&lt;&gt;0),MAX(IF(X47=$S$1,Y47,0),IF(Z47=$S$1,AA47,0),IF(AB47=$S$1,AC47,0)),"")</f>
        <v>65</v>
      </c>
      <c r="AE47" s="34">
        <f>P47+W47+AD47</f>
        <v>147.5</v>
      </c>
      <c r="AF47" s="161">
        <f>IF(AND(AE47&lt;&gt;"",ISNUMBER(AE47)),AG47*AE47,"")</f>
        <v>32.471387499999999</v>
      </c>
      <c r="AG47" s="38">
        <f>IF(OR(H47="",H47=0),0, ROUND(100/(VLOOKUP($G47,'IPF GL Formula'!$A$4:$F$11,3,FALSE)-VLOOKUP($G47,'IPF GL Formula'!$A$4:$F$11,4,FALSE)*EXP(-VLOOKUP($G47,'IPF GL Formula'!$A$4:$F$11,5,FALSE)*H47)),6))</f>
        <v>0.22014500000000001</v>
      </c>
      <c r="AH47" s="38">
        <f>AG47*W47</f>
        <v>6.0539874999999999</v>
      </c>
      <c r="AI47" s="27">
        <f>_xlfn.RANK.EQ(AH47,$AH$40:$AH$53,0)</f>
        <v>11</v>
      </c>
      <c r="AJ47" s="27">
        <f>_xlfn.RANK.EQ(AE47,$AE$45:$AE$47,0)</f>
        <v>3</v>
      </c>
      <c r="AK47" s="43"/>
      <c r="AL47" s="43"/>
      <c r="AM47" s="43"/>
      <c r="AN47" s="43"/>
      <c r="AO47" s="43"/>
      <c r="AP47" s="43"/>
      <c r="AQ47" s="43"/>
      <c r="AR47" s="43"/>
      <c r="AS47" s="42"/>
      <c r="AT47" s="42"/>
      <c r="AU47" s="42"/>
      <c r="AV47" s="42"/>
      <c r="AW47" s="9"/>
      <c r="AX47" s="9"/>
      <c r="AY47" s="9"/>
      <c r="AZ47" s="9"/>
    </row>
    <row r="48" spans="1:52" x14ac:dyDescent="0.3">
      <c r="A48" s="62"/>
      <c r="B48" s="62"/>
      <c r="C48" s="63" t="s">
        <v>104</v>
      </c>
      <c r="D48" s="62"/>
      <c r="E48" s="62"/>
      <c r="F48" s="64"/>
      <c r="G48" s="65"/>
      <c r="H48" s="65"/>
      <c r="I48" s="66"/>
      <c r="J48" s="67"/>
      <c r="K48" s="68"/>
      <c r="L48" s="67"/>
      <c r="M48" s="68"/>
      <c r="N48" s="67"/>
      <c r="O48" s="68"/>
      <c r="P48" s="69"/>
      <c r="Q48" s="67"/>
      <c r="R48" s="68"/>
      <c r="S48" s="67"/>
      <c r="T48" s="68"/>
      <c r="U48" s="67"/>
      <c r="V48" s="68"/>
      <c r="W48" s="69"/>
      <c r="X48" s="67"/>
      <c r="Y48" s="68"/>
      <c r="Z48" s="67"/>
      <c r="AA48" s="68"/>
      <c r="AB48" s="67"/>
      <c r="AC48" s="68"/>
      <c r="AD48" s="69"/>
      <c r="AE48" s="70"/>
      <c r="AF48" s="71"/>
      <c r="AG48" s="71"/>
      <c r="AH48" s="71"/>
      <c r="AI48" s="62"/>
      <c r="AJ48" s="62"/>
      <c r="AK48" s="43"/>
      <c r="AL48" s="43"/>
      <c r="AM48" s="43"/>
      <c r="AN48" s="43"/>
      <c r="AO48" s="43"/>
      <c r="AP48" s="43"/>
      <c r="AQ48" s="43"/>
      <c r="AR48" s="43"/>
      <c r="AS48" s="42"/>
      <c r="AT48" s="42"/>
      <c r="AU48" s="42"/>
      <c r="AV48" s="42"/>
      <c r="AW48" s="9"/>
      <c r="AX48" s="9"/>
      <c r="AY48" s="9"/>
      <c r="AZ48" s="9"/>
    </row>
    <row r="49" spans="1:52" x14ac:dyDescent="0.3">
      <c r="A49" s="13">
        <v>1</v>
      </c>
      <c r="B49" s="13"/>
      <c r="C49" s="154" t="s">
        <v>158</v>
      </c>
      <c r="D49" s="154" t="s">
        <v>157</v>
      </c>
      <c r="E49" s="51" t="s">
        <v>92</v>
      </c>
      <c r="F49" s="153">
        <v>2009</v>
      </c>
      <c r="G49" s="15" t="s">
        <v>15</v>
      </c>
      <c r="H49" s="15">
        <v>66.7</v>
      </c>
      <c r="I49" s="31">
        <v>69</v>
      </c>
      <c r="J49" s="16" t="s">
        <v>42</v>
      </c>
      <c r="K49" s="32">
        <v>60</v>
      </c>
      <c r="L49" s="16" t="s">
        <v>42</v>
      </c>
      <c r="M49" s="32">
        <v>67.5</v>
      </c>
      <c r="N49" s="16" t="s">
        <v>43</v>
      </c>
      <c r="O49" s="32">
        <v>70</v>
      </c>
      <c r="P49" s="33">
        <f t="shared" ref="P49" si="36">IF(OR(K49&lt;&gt;0,M49&lt;&gt;0,O49&lt;&gt;0),MAX(IF(J49=$S$1,K49,0),IF(L49=$S$1,M49,0),IF(N49=$S$1,O49,0)),"")</f>
        <v>67.5</v>
      </c>
      <c r="Q49" s="16" t="s">
        <v>42</v>
      </c>
      <c r="R49" s="32">
        <v>30</v>
      </c>
      <c r="S49" s="16" t="s">
        <v>42</v>
      </c>
      <c r="T49" s="32">
        <v>35</v>
      </c>
      <c r="U49" s="16" t="s">
        <v>42</v>
      </c>
      <c r="V49" s="32">
        <v>37.5</v>
      </c>
      <c r="W49" s="33">
        <f t="shared" ref="W49" si="37">IF(OR(R49&lt;&gt;0,T49&lt;&gt;0,V49&lt;&gt;0),MAX(IF(Q49=$S$1,R49,0),IF(S49=$S$1,T49,0),IF(U49=$S$1,V49,0)),"")</f>
        <v>37.5</v>
      </c>
      <c r="X49" s="16" t="s">
        <v>42</v>
      </c>
      <c r="Y49" s="32">
        <v>75</v>
      </c>
      <c r="Z49" s="16" t="s">
        <v>42</v>
      </c>
      <c r="AA49" s="32">
        <v>80</v>
      </c>
      <c r="AB49" s="16" t="s">
        <v>42</v>
      </c>
      <c r="AC49" s="32">
        <v>85</v>
      </c>
      <c r="AD49" s="33">
        <f t="shared" ref="AD49" si="38">IF(OR(Y49&lt;&gt;0,AA49&lt;&gt;0,AC49&lt;&gt;0),MAX(IF(X49=$S$1,Y49,0),IF(Z49=$S$1,AA49,0),IF(AB49=$S$1,AC49,0)),"")</f>
        <v>85</v>
      </c>
      <c r="AE49" s="34">
        <f t="shared" ref="AE49" si="39">P49+W49+AD49</f>
        <v>190</v>
      </c>
      <c r="AF49" s="161">
        <f t="shared" ref="AF49:AF52" si="40">IF(AND(AE49&lt;&gt;"",ISNUMBER(AE49)),AG49*AE49,"")</f>
        <v>40.133699999999997</v>
      </c>
      <c r="AG49" s="38">
        <f>IF(OR(H49="",H49=0),0, ROUND(100/(VLOOKUP($G49,'IPF GL Formula'!$A$4:$F$11,3,FALSE)-VLOOKUP($G49,'IPF GL Formula'!$A$4:$F$11,4,FALSE)*EXP(-VLOOKUP($G49,'IPF GL Formula'!$A$4:$F$11,5,FALSE)*H49)),6))</f>
        <v>0.21123</v>
      </c>
      <c r="AH49" s="38">
        <f t="shared" ref="AH49" si="41">AG49*W49</f>
        <v>7.921125</v>
      </c>
      <c r="AI49" s="27">
        <f>_xlfn.RANK.EQ(AH49,$AH$40:$AH$53,0)</f>
        <v>9</v>
      </c>
      <c r="AJ49" s="27">
        <f>_xlfn.RANK.EQ(AE49,$AE$49:$AE$50,0)</f>
        <v>1</v>
      </c>
      <c r="AK49" s="43"/>
      <c r="AL49" s="43"/>
      <c r="AM49" s="43"/>
      <c r="AN49" s="43"/>
      <c r="AO49" s="43"/>
      <c r="AP49" s="43"/>
      <c r="AQ49" s="43"/>
      <c r="AR49" s="43"/>
      <c r="AS49" s="42"/>
      <c r="AT49" s="42"/>
      <c r="AU49" s="42"/>
      <c r="AV49" s="42"/>
      <c r="AW49" s="9"/>
      <c r="AX49" s="9"/>
      <c r="AY49" s="9"/>
      <c r="AZ49" s="9"/>
    </row>
    <row r="50" spans="1:52" x14ac:dyDescent="0.3">
      <c r="A50" s="27">
        <v>3</v>
      </c>
      <c r="B50" s="27"/>
      <c r="C50" s="13" t="s">
        <v>173</v>
      </c>
      <c r="D50" s="13" t="s">
        <v>174</v>
      </c>
      <c r="E50" s="133" t="s">
        <v>93</v>
      </c>
      <c r="F50" s="49">
        <v>2011</v>
      </c>
      <c r="G50" s="15" t="s">
        <v>15</v>
      </c>
      <c r="H50" s="15">
        <v>63.5</v>
      </c>
      <c r="I50" s="31">
        <v>69</v>
      </c>
      <c r="J50" s="16" t="s">
        <v>42</v>
      </c>
      <c r="K50" s="32">
        <v>67.5</v>
      </c>
      <c r="L50" s="16" t="s">
        <v>42</v>
      </c>
      <c r="M50" s="32">
        <v>70</v>
      </c>
      <c r="N50" s="16" t="s">
        <v>42</v>
      </c>
      <c r="O50" s="32">
        <v>72.5</v>
      </c>
      <c r="P50" s="33">
        <f t="shared" ref="P50" si="42">IF(OR(K50&lt;&gt;0,M50&lt;&gt;0,O50&lt;&gt;0),MAX(IF(J50=$S$1,K50,0),IF(L50=$S$1,M50,0),IF(N50=$S$1,O50,0)),"")</f>
        <v>72.5</v>
      </c>
      <c r="Q50" s="16" t="s">
        <v>42</v>
      </c>
      <c r="R50" s="32">
        <v>32.5</v>
      </c>
      <c r="S50" s="16" t="s">
        <v>42</v>
      </c>
      <c r="T50" s="32">
        <v>35</v>
      </c>
      <c r="U50" s="16" t="s">
        <v>43</v>
      </c>
      <c r="V50" s="32">
        <v>37.5</v>
      </c>
      <c r="W50" s="33">
        <f t="shared" ref="W50" si="43">IF(OR(R50&lt;&gt;0,T50&lt;&gt;0,V50&lt;&gt;0),MAX(IF(Q50=$S$1,R50,0),IF(S50=$S$1,T50,0),IF(U50=$S$1,V50,0)),"")</f>
        <v>35</v>
      </c>
      <c r="X50" s="16" t="s">
        <v>42</v>
      </c>
      <c r="Y50" s="32">
        <v>70</v>
      </c>
      <c r="Z50" s="16" t="s">
        <v>42</v>
      </c>
      <c r="AA50" s="32">
        <v>72.5</v>
      </c>
      <c r="AB50" s="16" t="s">
        <v>42</v>
      </c>
      <c r="AC50" s="32">
        <v>75</v>
      </c>
      <c r="AD50" s="33">
        <f t="shared" ref="AD50" si="44">IF(OR(Y50&lt;&gt;0,AA50&lt;&gt;0,AC50&lt;&gt;0),MAX(IF(X50=$S$1,Y50,0),IF(Z50=$S$1,AA50,0),IF(AB50=$S$1,AC50,0)),"")</f>
        <v>75</v>
      </c>
      <c r="AE50" s="34">
        <f t="shared" ref="AE50" si="45">P50+W50+AD50</f>
        <v>182.5</v>
      </c>
      <c r="AF50" s="161">
        <f t="shared" ref="AF50" si="46">IF(AND(AE50&lt;&gt;"",ISNUMBER(AE50)),AG50*AE50,"")</f>
        <v>39.726417500000004</v>
      </c>
      <c r="AG50" s="38">
        <f>IF(OR(H50="",H50=0),0, ROUND(100/(VLOOKUP($G50,'IPF GL Formula'!$A$4:$F$11,3,FALSE)-VLOOKUP($G50,'IPF GL Formula'!$A$4:$F$11,4,FALSE)*EXP(-VLOOKUP($G50,'IPF GL Formula'!$A$4:$F$11,5,FALSE)*H50)),6))</f>
        <v>0.21767900000000001</v>
      </c>
      <c r="AH50" s="38">
        <f t="shared" ref="AH50" si="47">AG50*W50</f>
        <v>7.6187650000000007</v>
      </c>
      <c r="AI50" s="27">
        <f>_xlfn.RANK.EQ(AH50,$AH$40:$AH$53,0)</f>
        <v>10</v>
      </c>
      <c r="AJ50" s="27">
        <f>_xlfn.RANK.EQ(AE50,$AE$49:$AE$50,0)</f>
        <v>2</v>
      </c>
      <c r="AK50" s="43"/>
      <c r="AL50" s="43"/>
      <c r="AM50" s="43"/>
      <c r="AN50" s="43"/>
      <c r="AO50" s="43"/>
      <c r="AP50" s="43"/>
      <c r="AQ50" s="43"/>
      <c r="AR50" s="43"/>
      <c r="AS50" s="42"/>
      <c r="AT50" s="42"/>
      <c r="AU50" s="42"/>
      <c r="AV50" s="42"/>
      <c r="AW50" s="9"/>
      <c r="AX50" s="9"/>
      <c r="AY50" s="9"/>
      <c r="AZ50" s="9"/>
    </row>
    <row r="51" spans="1:52" x14ac:dyDescent="0.3">
      <c r="A51" s="62"/>
      <c r="B51" s="62"/>
      <c r="C51" s="63" t="s">
        <v>119</v>
      </c>
      <c r="D51" s="62"/>
      <c r="E51" s="62"/>
      <c r="F51" s="64"/>
      <c r="G51" s="65"/>
      <c r="H51" s="65"/>
      <c r="I51" s="66"/>
      <c r="J51" s="67"/>
      <c r="K51" s="68"/>
      <c r="L51" s="67"/>
      <c r="M51" s="68"/>
      <c r="N51" s="67"/>
      <c r="O51" s="68"/>
      <c r="P51" s="69"/>
      <c r="Q51" s="67"/>
      <c r="R51" s="68"/>
      <c r="S51" s="67"/>
      <c r="T51" s="68"/>
      <c r="U51" s="67"/>
      <c r="V51" s="68"/>
      <c r="W51" s="69"/>
      <c r="X51" s="67"/>
      <c r="Y51" s="68"/>
      <c r="Z51" s="67"/>
      <c r="AA51" s="68"/>
      <c r="AB51" s="67"/>
      <c r="AC51" s="68"/>
      <c r="AD51" s="69"/>
      <c r="AE51" s="70"/>
      <c r="AF51" s="71"/>
      <c r="AG51" s="71"/>
      <c r="AH51" s="71"/>
      <c r="AI51" s="62"/>
      <c r="AJ51" s="62"/>
      <c r="AK51" s="43"/>
      <c r="AL51" s="43"/>
      <c r="AM51" s="43"/>
      <c r="AN51" s="43"/>
      <c r="AO51" s="43"/>
      <c r="AP51" s="43"/>
      <c r="AQ51" s="43"/>
      <c r="AR51" s="43"/>
      <c r="AS51" s="42"/>
      <c r="AT51" s="42"/>
      <c r="AU51" s="42"/>
      <c r="AV51" s="42"/>
      <c r="AW51" s="9"/>
      <c r="AX51" s="9"/>
      <c r="AY51" s="9"/>
      <c r="AZ51" s="9"/>
    </row>
    <row r="52" spans="1:52" x14ac:dyDescent="0.3">
      <c r="A52" s="13">
        <v>1</v>
      </c>
      <c r="B52" s="13"/>
      <c r="C52" s="27" t="s">
        <v>129</v>
      </c>
      <c r="D52" s="27" t="s">
        <v>130</v>
      </c>
      <c r="E52" s="133" t="s">
        <v>93</v>
      </c>
      <c r="F52" s="86">
        <v>2010</v>
      </c>
      <c r="G52" s="15" t="s">
        <v>15</v>
      </c>
      <c r="H52" s="15">
        <v>69.7</v>
      </c>
      <c r="I52" s="31" t="s">
        <v>120</v>
      </c>
      <c r="J52" s="16" t="s">
        <v>42</v>
      </c>
      <c r="K52" s="32">
        <v>100</v>
      </c>
      <c r="L52" s="16" t="s">
        <v>42</v>
      </c>
      <c r="M52" s="32">
        <v>105</v>
      </c>
      <c r="N52" s="16" t="s">
        <v>43</v>
      </c>
      <c r="O52" s="32">
        <v>107.5</v>
      </c>
      <c r="P52" s="33">
        <f t="shared" ref="P52" si="48">IF(OR(K52&lt;&gt;0,M52&lt;&gt;0,O52&lt;&gt;0),MAX(IF(J52=$S$1,K52,0),IF(L52=$S$1,M52,0),IF(N52=$S$1,O52,0)),"")</f>
        <v>105</v>
      </c>
      <c r="Q52" s="16" t="s">
        <v>42</v>
      </c>
      <c r="R52" s="32">
        <v>45</v>
      </c>
      <c r="S52" s="16" t="s">
        <v>43</v>
      </c>
      <c r="T52" s="32">
        <v>50</v>
      </c>
      <c r="U52" s="16" t="s">
        <v>43</v>
      </c>
      <c r="V52" s="32">
        <v>50</v>
      </c>
      <c r="W52" s="33">
        <f t="shared" ref="W52" si="49">IF(OR(R52&lt;&gt;0,T52&lt;&gt;0,V52&lt;&gt;0),MAX(IF(Q52=$S$1,R52,0),IF(S52=$S$1,T52,0),IF(U52=$S$1,V52,0)),"")</f>
        <v>45</v>
      </c>
      <c r="X52" s="16" t="s">
        <v>42</v>
      </c>
      <c r="Y52" s="32">
        <v>90</v>
      </c>
      <c r="Z52" s="16" t="s">
        <v>42</v>
      </c>
      <c r="AA52" s="32">
        <v>95</v>
      </c>
      <c r="AB52" s="16" t="s">
        <v>43</v>
      </c>
      <c r="AC52" s="32">
        <v>97.5</v>
      </c>
      <c r="AD52" s="33">
        <f t="shared" ref="AD52" si="50">IF(OR(Y52&lt;&gt;0,AA52&lt;&gt;0,AC52&lt;&gt;0),MAX(IF(X52=$S$1,Y52,0),IF(Z52=$S$1,AA52,0),IF(AB52=$S$1,AC52,0)),"")</f>
        <v>95</v>
      </c>
      <c r="AE52" s="34">
        <f t="shared" ref="AE52" si="51">P52+W52+AD52</f>
        <v>245</v>
      </c>
      <c r="AF52" s="161">
        <f t="shared" si="40"/>
        <v>50.475635000000004</v>
      </c>
      <c r="AG52" s="38">
        <f>IF(OR(H52="",H52=0),0, ROUND(100/(VLOOKUP($G52,'IPF GL Formula'!$A$4:$F$11,3,FALSE)-VLOOKUP($G52,'IPF GL Formula'!$A$4:$F$11,4,FALSE)*EXP(-VLOOKUP($G52,'IPF GL Formula'!$A$4:$F$11,5,FALSE)*H52)),6))</f>
        <v>0.20602300000000001</v>
      </c>
      <c r="AH52" s="38">
        <f t="shared" ref="AH52" si="52">AG52*W52</f>
        <v>9.2710350000000012</v>
      </c>
      <c r="AI52" s="27">
        <f>_xlfn.RANK.EQ(AH52,$AH$40:$AH$53,0)</f>
        <v>7</v>
      </c>
      <c r="AJ52" s="27">
        <f>_xlfn.RANK.EQ(AE52,$AE$52:$AE$53,0)</f>
        <v>1</v>
      </c>
      <c r="AK52" s="43"/>
      <c r="AL52" s="43"/>
      <c r="AM52" s="43"/>
      <c r="AN52" s="43"/>
      <c r="AO52" s="43"/>
      <c r="AP52" s="43"/>
      <c r="AQ52" s="43"/>
      <c r="AR52" s="43"/>
      <c r="AS52" s="42"/>
      <c r="AT52" s="42"/>
      <c r="AU52" s="42"/>
      <c r="AV52" s="42"/>
      <c r="AW52" s="9"/>
      <c r="AX52" s="9"/>
      <c r="AY52" s="9"/>
      <c r="AZ52" s="9"/>
    </row>
    <row r="53" spans="1:52" x14ac:dyDescent="0.3">
      <c r="A53" s="13">
        <v>2</v>
      </c>
      <c r="B53" s="13"/>
      <c r="C53" s="27" t="s">
        <v>131</v>
      </c>
      <c r="D53" s="27" t="s">
        <v>132</v>
      </c>
      <c r="E53" s="51" t="s">
        <v>92</v>
      </c>
      <c r="F53" s="98">
        <v>2006</v>
      </c>
      <c r="G53" s="15" t="s">
        <v>15</v>
      </c>
      <c r="H53" s="15">
        <v>83.2</v>
      </c>
      <c r="I53" s="31" t="s">
        <v>120</v>
      </c>
      <c r="J53" s="16" t="s">
        <v>43</v>
      </c>
      <c r="K53" s="32">
        <v>75</v>
      </c>
      <c r="L53" s="16" t="s">
        <v>42</v>
      </c>
      <c r="M53" s="32">
        <v>75</v>
      </c>
      <c r="N53" s="16" t="s">
        <v>42</v>
      </c>
      <c r="O53" s="32">
        <v>82.5</v>
      </c>
      <c r="P53" s="33">
        <f t="shared" ref="P53" si="53">IF(OR(K53&lt;&gt;0,M53&lt;&gt;0,O53&lt;&gt;0),MAX(IF(J53=$S$1,K53,0),IF(L53=$S$1,M53,0),IF(N53=$S$1,O53,0)),"")</f>
        <v>82.5</v>
      </c>
      <c r="Q53" s="16" t="s">
        <v>42</v>
      </c>
      <c r="R53" s="32">
        <v>50</v>
      </c>
      <c r="S53" s="16" t="s">
        <v>42</v>
      </c>
      <c r="T53" s="32">
        <v>52.5</v>
      </c>
      <c r="U53" s="16" t="s">
        <v>43</v>
      </c>
      <c r="V53" s="32">
        <v>57.5</v>
      </c>
      <c r="W53" s="33">
        <f t="shared" ref="W53" si="54">IF(OR(R53&lt;&gt;0,T53&lt;&gt;0,V53&lt;&gt;0),MAX(IF(Q53=$S$1,R53,0),IF(S53=$S$1,T53,0),IF(U53=$S$1,V53,0)),"")</f>
        <v>52.5</v>
      </c>
      <c r="X53" s="16" t="s">
        <v>42</v>
      </c>
      <c r="Y53" s="32">
        <v>90</v>
      </c>
      <c r="Z53" s="16" t="s">
        <v>42</v>
      </c>
      <c r="AA53" s="32">
        <v>100</v>
      </c>
      <c r="AB53" s="16" t="s">
        <v>42</v>
      </c>
      <c r="AC53" s="32">
        <v>110</v>
      </c>
      <c r="AD53" s="33">
        <f t="shared" ref="AD53" si="55">IF(OR(Y53&lt;&gt;0,AA53&lt;&gt;0,AC53&lt;&gt;0),MAX(IF(X53=$S$1,Y53,0),IF(Z53=$S$1,AA53,0),IF(AB53=$S$1,AC53,0)),"")</f>
        <v>110</v>
      </c>
      <c r="AE53" s="34">
        <f t="shared" ref="AE53" si="56">P53+W53+AD53</f>
        <v>245</v>
      </c>
      <c r="AF53" s="50">
        <f t="shared" ref="AF53" si="57">IF(AND(AE53&lt;&gt;"",ISNUMBER(AE53)),AG53*AE53,"")</f>
        <v>46.442935000000006</v>
      </c>
      <c r="AG53" s="38">
        <f>IF(OR(H53="",H53=0),0, ROUND(100/(VLOOKUP($G53,'IPF GL Formula'!$A$4:$F$11,3,FALSE)-VLOOKUP($G53,'IPF GL Formula'!$A$4:$F$11,4,FALSE)*EXP(-VLOOKUP($G53,'IPF GL Formula'!$A$4:$F$11,5,FALSE)*H53)),6))</f>
        <v>0.18956300000000001</v>
      </c>
      <c r="AH53" s="38">
        <f t="shared" ref="AH53" si="58">AG53*W53</f>
        <v>9.9520575000000004</v>
      </c>
      <c r="AI53" s="27">
        <f>_xlfn.RANK.EQ(AH53,$AH$40:$AH$53,0)</f>
        <v>5</v>
      </c>
      <c r="AJ53" s="27">
        <v>2</v>
      </c>
      <c r="AK53" s="43"/>
      <c r="AL53" s="43"/>
      <c r="AM53" s="43"/>
      <c r="AN53" s="43"/>
      <c r="AO53" s="43"/>
      <c r="AP53" s="43"/>
      <c r="AQ53" s="43"/>
      <c r="AR53" s="43"/>
      <c r="AS53" s="42"/>
      <c r="AT53" s="42"/>
      <c r="AU53" s="42"/>
      <c r="AV53" s="42"/>
      <c r="AW53" s="9"/>
      <c r="AX53" s="9"/>
      <c r="AY53" s="9"/>
      <c r="AZ53" s="9"/>
    </row>
    <row r="54" spans="1:52" x14ac:dyDescent="0.3">
      <c r="AK54" s="43"/>
      <c r="AL54" s="43"/>
      <c r="AM54" s="43"/>
      <c r="AN54" s="43"/>
      <c r="AO54" s="43"/>
      <c r="AP54" s="43"/>
      <c r="AQ54" s="43"/>
      <c r="AR54" s="43"/>
      <c r="AS54" s="42"/>
      <c r="AT54" s="42"/>
      <c r="AU54" s="42"/>
      <c r="AV54" s="42"/>
      <c r="AW54" s="9"/>
      <c r="AX54" s="9"/>
      <c r="AY54" s="9"/>
      <c r="AZ54" s="9"/>
    </row>
    <row r="55" spans="1:52" x14ac:dyDescent="0.3">
      <c r="G55" s="175" t="s">
        <v>189</v>
      </c>
      <c r="AK55" s="43"/>
      <c r="AL55" s="43"/>
      <c r="AM55" s="43"/>
      <c r="AN55" s="43"/>
      <c r="AO55" s="43"/>
      <c r="AP55" s="43"/>
      <c r="AQ55" s="43"/>
      <c r="AR55" s="43"/>
      <c r="AS55" s="42"/>
      <c r="AT55" s="42"/>
      <c r="AU55" s="42"/>
      <c r="AV55" s="42"/>
      <c r="AW55" s="9"/>
      <c r="AX55" s="9"/>
      <c r="AY55" s="9"/>
      <c r="AZ55" s="9"/>
    </row>
    <row r="56" spans="1:52" ht="27" x14ac:dyDescent="0.3">
      <c r="B56" s="88" t="s">
        <v>90</v>
      </c>
      <c r="G56" s="174" t="s">
        <v>188</v>
      </c>
      <c r="H56"/>
      <c r="I56"/>
      <c r="J56" s="10"/>
      <c r="AJ56" s="43"/>
      <c r="AK56" s="43"/>
      <c r="AL56" s="43"/>
      <c r="AM56" s="43"/>
      <c r="AN56" s="43"/>
      <c r="AO56" s="43"/>
      <c r="AP56" s="43"/>
      <c r="AQ56" s="43"/>
      <c r="AR56" s="42"/>
      <c r="AS56" s="42"/>
      <c r="AT56" s="42"/>
      <c r="AU56" s="42"/>
      <c r="AV56" s="9"/>
      <c r="AW56" s="9"/>
      <c r="AX56" s="9"/>
      <c r="AY56" s="9"/>
    </row>
    <row r="57" spans="1:52" x14ac:dyDescent="0.3">
      <c r="A57" s="132"/>
      <c r="B57" s="146" t="s">
        <v>142</v>
      </c>
      <c r="C57" s="139" t="s">
        <v>143</v>
      </c>
      <c r="D57" s="90"/>
      <c r="H57" s="87"/>
      <c r="AK57" s="43"/>
      <c r="AL57" s="43"/>
      <c r="AM57" s="43"/>
      <c r="AN57" s="43"/>
      <c r="AO57" s="43"/>
      <c r="AP57" s="43"/>
      <c r="AQ57" s="43"/>
      <c r="AR57" s="43"/>
      <c r="AS57" s="42"/>
      <c r="AT57" s="42"/>
      <c r="AU57" s="42"/>
      <c r="AV57" s="42"/>
      <c r="AW57" s="9"/>
      <c r="AX57" s="9"/>
      <c r="AY57" s="9"/>
      <c r="AZ57" s="9"/>
    </row>
    <row r="58" spans="1:52" x14ac:dyDescent="0.3">
      <c r="A58" s="132"/>
      <c r="B58" s="147" t="s">
        <v>91</v>
      </c>
      <c r="C58" s="140" t="s">
        <v>144</v>
      </c>
      <c r="D58" s="91"/>
      <c r="F58" s="116"/>
      <c r="G58" s="118" t="s">
        <v>191</v>
      </c>
      <c r="H58" s="118" t="s">
        <v>117</v>
      </c>
      <c r="I58" s="119" t="s">
        <v>118</v>
      </c>
      <c r="J58" s="120"/>
      <c r="K58" s="119">
        <v>69.81</v>
      </c>
      <c r="L58" s="121" t="s">
        <v>74</v>
      </c>
      <c r="M58" s="121"/>
      <c r="N58" s="121"/>
      <c r="T58" s="179" t="s">
        <v>59</v>
      </c>
      <c r="U58" s="56"/>
      <c r="V58" s="56"/>
      <c r="W58" s="54" t="s">
        <v>78</v>
      </c>
      <c r="X58" s="54"/>
      <c r="Y58" s="54"/>
      <c r="Z58" s="56"/>
      <c r="AA58" s="56"/>
      <c r="AC58" s="56"/>
      <c r="AD58" s="56"/>
      <c r="AE58" s="57" t="s">
        <v>60</v>
      </c>
      <c r="AF58" s="56"/>
      <c r="AG58" s="59" t="s">
        <v>61</v>
      </c>
      <c r="AH58" s="55"/>
    </row>
    <row r="59" spans="1:52" x14ac:dyDescent="0.3">
      <c r="A59" s="132"/>
      <c r="B59" s="148" t="s">
        <v>145</v>
      </c>
      <c r="C59" s="141" t="s">
        <v>146</v>
      </c>
      <c r="D59" s="95"/>
      <c r="E59" s="121"/>
      <c r="F59" s="121"/>
      <c r="G59" s="117"/>
      <c r="H59" s="118" t="s">
        <v>127</v>
      </c>
      <c r="I59" s="119" t="s">
        <v>128</v>
      </c>
      <c r="J59" s="120"/>
      <c r="K59" s="119">
        <v>61.53</v>
      </c>
      <c r="L59" s="121" t="s">
        <v>73</v>
      </c>
      <c r="M59" s="121"/>
      <c r="N59" s="121"/>
      <c r="S59" s="55"/>
      <c r="T59" s="55"/>
      <c r="U59" s="56"/>
      <c r="V59" s="56"/>
      <c r="W59" s="54" t="s">
        <v>96</v>
      </c>
      <c r="X59" s="54"/>
      <c r="Y59" s="54"/>
      <c r="Z59" s="56"/>
      <c r="AA59" s="56"/>
      <c r="AB59" s="55"/>
      <c r="AC59" s="56"/>
      <c r="AD59" s="56"/>
      <c r="AE59" s="58"/>
      <c r="AF59" s="56"/>
      <c r="AG59" s="55" t="s">
        <v>72</v>
      </c>
      <c r="AH59" s="55"/>
    </row>
    <row r="60" spans="1:52" x14ac:dyDescent="0.3">
      <c r="A60" s="132"/>
      <c r="B60" s="149" t="s">
        <v>147</v>
      </c>
      <c r="C60" s="142" t="s">
        <v>148</v>
      </c>
      <c r="D60" s="92"/>
      <c r="E60" s="121"/>
      <c r="F60" s="121"/>
      <c r="G60" s="117"/>
      <c r="H60" s="118" t="s">
        <v>86</v>
      </c>
      <c r="I60" s="119" t="s">
        <v>79</v>
      </c>
      <c r="J60" s="120"/>
      <c r="K60" s="119">
        <v>44.77</v>
      </c>
      <c r="L60" s="121" t="s">
        <v>73</v>
      </c>
      <c r="M60" s="121"/>
      <c r="N60" s="121"/>
      <c r="S60" s="55"/>
      <c r="T60" s="56"/>
      <c r="U60" s="56"/>
      <c r="V60" s="55"/>
      <c r="W60" s="54" t="s">
        <v>126</v>
      </c>
      <c r="X60" s="55"/>
      <c r="Y60" s="56"/>
      <c r="Z60" s="56"/>
      <c r="AA60" s="56"/>
      <c r="AB60" s="55"/>
      <c r="AC60" s="56"/>
      <c r="AD60" s="56"/>
      <c r="AE60" s="58"/>
      <c r="AF60" s="56"/>
      <c r="AG60" s="59" t="s">
        <v>101</v>
      </c>
      <c r="AH60" s="55"/>
    </row>
    <row r="61" spans="1:52" x14ac:dyDescent="0.3">
      <c r="A61" s="132"/>
      <c r="B61" s="150" t="s">
        <v>149</v>
      </c>
      <c r="C61" s="143" t="s">
        <v>150</v>
      </c>
      <c r="D61" s="93"/>
      <c r="F61" s="116"/>
      <c r="G61" s="118" t="s">
        <v>192</v>
      </c>
      <c r="H61" s="121" t="s">
        <v>168</v>
      </c>
      <c r="I61" s="170" t="s">
        <v>167</v>
      </c>
      <c r="J61" s="120"/>
      <c r="K61" s="119">
        <v>39.85</v>
      </c>
      <c r="L61" s="121" t="s">
        <v>74</v>
      </c>
      <c r="M61" s="121"/>
    </row>
    <row r="62" spans="1:52" x14ac:dyDescent="0.3">
      <c r="A62" s="132"/>
      <c r="B62" s="151" t="s">
        <v>151</v>
      </c>
      <c r="C62" s="144" t="s">
        <v>152</v>
      </c>
      <c r="D62" s="88"/>
      <c r="E62" s="121"/>
      <c r="F62" s="121"/>
      <c r="G62" s="117"/>
      <c r="H62" s="118" t="s">
        <v>161</v>
      </c>
      <c r="I62" s="177" t="s">
        <v>160</v>
      </c>
      <c r="J62" s="120"/>
      <c r="K62" s="119">
        <v>39.479999999999997</v>
      </c>
      <c r="L62" s="121" t="s">
        <v>73</v>
      </c>
      <c r="M62" s="121"/>
      <c r="AG62" s="55"/>
      <c r="AH62" s="55"/>
    </row>
    <row r="63" spans="1:52" x14ac:dyDescent="0.3">
      <c r="A63" s="132"/>
      <c r="B63" s="152" t="s">
        <v>153</v>
      </c>
      <c r="C63" s="145" t="s">
        <v>154</v>
      </c>
      <c r="D63" s="94"/>
      <c r="E63" s="121"/>
      <c r="F63" s="121"/>
      <c r="G63" s="117"/>
      <c r="H63" s="115" t="s">
        <v>165</v>
      </c>
      <c r="I63" s="119" t="s">
        <v>164</v>
      </c>
      <c r="J63" s="120"/>
      <c r="K63" s="119">
        <v>34.799999999999997</v>
      </c>
      <c r="L63" s="121" t="s">
        <v>73</v>
      </c>
      <c r="M63" s="121"/>
      <c r="AC63" s="56"/>
      <c r="AD63" s="56"/>
      <c r="AE63" s="5" t="s">
        <v>62</v>
      </c>
      <c r="AG63" s="55" t="s">
        <v>124</v>
      </c>
      <c r="AH63" s="55"/>
    </row>
    <row r="64" spans="1:52" x14ac:dyDescent="0.3">
      <c r="F64" s="123"/>
      <c r="G64" s="178" t="s">
        <v>193</v>
      </c>
      <c r="H64" s="122" t="s">
        <v>107</v>
      </c>
      <c r="I64" s="123" t="s">
        <v>108</v>
      </c>
      <c r="J64" s="125"/>
      <c r="K64" s="126">
        <v>55.01</v>
      </c>
      <c r="L64" s="127" t="s">
        <v>74</v>
      </c>
      <c r="M64" s="127"/>
      <c r="N64" s="55"/>
      <c r="AF64" s="2"/>
      <c r="AG64" s="55" t="s">
        <v>125</v>
      </c>
    </row>
    <row r="65" spans="4:33" ht="15.6" x14ac:dyDescent="0.3">
      <c r="E65" s="127"/>
      <c r="F65" s="127"/>
      <c r="G65" s="124"/>
      <c r="H65" s="122" t="s">
        <v>129</v>
      </c>
      <c r="I65" s="123" t="s">
        <v>130</v>
      </c>
      <c r="J65" s="125"/>
      <c r="K65" s="126">
        <v>50.48</v>
      </c>
      <c r="L65" s="127" t="s">
        <v>73</v>
      </c>
      <c r="M65" s="127"/>
      <c r="N65" s="55"/>
      <c r="S65" s="48"/>
      <c r="T65" s="48"/>
      <c r="AG65" s="55" t="s">
        <v>179</v>
      </c>
    </row>
    <row r="66" spans="4:33" ht="15.6" x14ac:dyDescent="0.3">
      <c r="E66" s="127"/>
      <c r="F66" s="127"/>
      <c r="G66" s="124"/>
      <c r="H66" s="122" t="s">
        <v>171</v>
      </c>
      <c r="I66" s="123" t="s">
        <v>172</v>
      </c>
      <c r="J66" s="125"/>
      <c r="K66" s="126">
        <v>49.62</v>
      </c>
      <c r="L66" s="127" t="s">
        <v>73</v>
      </c>
      <c r="M66" s="127"/>
      <c r="N66" s="55"/>
      <c r="O66" s="56"/>
      <c r="T66" s="48"/>
      <c r="U66" s="48"/>
      <c r="AE66" s="53"/>
      <c r="AF66" s="2"/>
      <c r="AG66" s="55"/>
    </row>
    <row r="67" spans="4:33" x14ac:dyDescent="0.3">
      <c r="L67" s="55"/>
      <c r="M67" s="55"/>
      <c r="N67" s="55"/>
      <c r="AA67"/>
      <c r="AF67" s="53"/>
      <c r="AG67" s="55"/>
    </row>
    <row r="68" spans="4:33" x14ac:dyDescent="0.3">
      <c r="G68" s="104" t="s">
        <v>194</v>
      </c>
      <c r="H68" s="102"/>
      <c r="I68" s="102"/>
      <c r="J68" s="104" t="s">
        <v>75</v>
      </c>
      <c r="K68" s="100" t="s">
        <v>76</v>
      </c>
      <c r="L68" s="109"/>
      <c r="M68" s="102">
        <v>21.99</v>
      </c>
      <c r="N68" s="103" t="s">
        <v>74</v>
      </c>
      <c r="O68" s="103"/>
      <c r="P68" s="103"/>
      <c r="Y68" s="53"/>
      <c r="Z68" s="53"/>
      <c r="AA68" s="53"/>
      <c r="AB68" s="53"/>
      <c r="AC68" s="53"/>
      <c r="AD68" s="53"/>
      <c r="AE68" s="53"/>
    </row>
    <row r="69" spans="4:33" x14ac:dyDescent="0.3">
      <c r="F69" s="103"/>
      <c r="G69" s="103"/>
      <c r="H69" s="102"/>
      <c r="I69" s="102"/>
      <c r="J69" s="104" t="s">
        <v>64</v>
      </c>
      <c r="K69" s="100" t="s">
        <v>65</v>
      </c>
      <c r="L69" s="105"/>
      <c r="M69" s="102">
        <v>20.079999999999998</v>
      </c>
      <c r="N69" s="103" t="s">
        <v>73</v>
      </c>
      <c r="O69" s="103"/>
      <c r="P69" s="103"/>
      <c r="Y69"/>
    </row>
    <row r="70" spans="4:33" x14ac:dyDescent="0.3">
      <c r="G70" s="103"/>
      <c r="H70" s="102"/>
      <c r="I70" s="102"/>
      <c r="J70" s="104" t="s">
        <v>176</v>
      </c>
      <c r="K70" s="101" t="s">
        <v>175</v>
      </c>
      <c r="L70" s="105"/>
      <c r="M70" s="102">
        <v>19.79</v>
      </c>
      <c r="N70" s="103" t="s">
        <v>73</v>
      </c>
      <c r="O70" s="103"/>
      <c r="P70" s="103"/>
    </row>
    <row r="71" spans="4:33" ht="15.6" x14ac:dyDescent="0.3">
      <c r="E71" s="48"/>
      <c r="F71" s="106"/>
      <c r="G71" s="106"/>
      <c r="H71" s="107"/>
      <c r="I71" s="102"/>
      <c r="J71" s="100" t="s">
        <v>182</v>
      </c>
      <c r="K71" s="101"/>
      <c r="L71" s="108"/>
      <c r="M71" s="102">
        <v>19.670000000000002</v>
      </c>
      <c r="N71" s="103" t="s">
        <v>74</v>
      </c>
      <c r="O71" s="103"/>
      <c r="P71" s="103"/>
    </row>
    <row r="72" spans="4:33" x14ac:dyDescent="0.3">
      <c r="D72" s="100"/>
      <c r="F72" s="106"/>
      <c r="G72" s="106"/>
      <c r="H72" s="107"/>
      <c r="I72" s="102"/>
      <c r="J72" s="104" t="s">
        <v>77</v>
      </c>
      <c r="K72" s="100" t="s">
        <v>76</v>
      </c>
      <c r="L72" s="108"/>
      <c r="M72" s="102">
        <v>19.149999999999999</v>
      </c>
      <c r="N72" s="103" t="s">
        <v>74</v>
      </c>
      <c r="O72" s="103"/>
      <c r="P72" s="103"/>
      <c r="R72" s="92"/>
      <c r="S72" s="92"/>
    </row>
    <row r="73" spans="4:33" x14ac:dyDescent="0.3">
      <c r="F73" s="106"/>
      <c r="G73" s="106"/>
      <c r="H73" s="107"/>
      <c r="I73" s="102"/>
      <c r="J73" s="104" t="s">
        <v>87</v>
      </c>
      <c r="K73" s="100" t="s">
        <v>88</v>
      </c>
      <c r="L73" s="108"/>
      <c r="M73" s="102">
        <v>19.07</v>
      </c>
      <c r="N73" s="103" t="s">
        <v>74</v>
      </c>
      <c r="O73" s="103"/>
      <c r="P73" s="103"/>
      <c r="R73" s="92"/>
      <c r="S73" s="92"/>
    </row>
    <row r="74" spans="4:33" x14ac:dyDescent="0.3">
      <c r="R74" s="92"/>
      <c r="S74" s="92"/>
    </row>
    <row r="75" spans="4:33" x14ac:dyDescent="0.3">
      <c r="G75" s="104" t="s">
        <v>97</v>
      </c>
      <c r="H75" s="110" t="s">
        <v>98</v>
      </c>
      <c r="I75" s="128"/>
      <c r="J75" s="110"/>
      <c r="K75" s="92"/>
      <c r="L75" s="171" t="s">
        <v>84</v>
      </c>
      <c r="M75" s="92" t="s">
        <v>85</v>
      </c>
      <c r="N75" s="110"/>
      <c r="O75" s="172" t="s">
        <v>183</v>
      </c>
      <c r="P75" s="111">
        <v>44.23</v>
      </c>
      <c r="Q75" s="110" t="s">
        <v>74</v>
      </c>
      <c r="R75" s="112"/>
      <c r="S75" s="93"/>
    </row>
    <row r="76" spans="4:33" x14ac:dyDescent="0.3">
      <c r="H76" s="129" t="s">
        <v>99</v>
      </c>
      <c r="I76" s="129" t="s">
        <v>185</v>
      </c>
      <c r="J76" s="129"/>
      <c r="K76" s="129"/>
      <c r="L76" s="173" t="s">
        <v>68</v>
      </c>
      <c r="M76" s="129" t="s">
        <v>69</v>
      </c>
      <c r="N76" s="129"/>
      <c r="O76" s="93" t="s">
        <v>184</v>
      </c>
      <c r="P76" s="93">
        <v>74.010000000000005</v>
      </c>
      <c r="Q76" s="129" t="s">
        <v>74</v>
      </c>
      <c r="R76" s="129"/>
      <c r="S76" s="129"/>
      <c r="T76" s="129"/>
    </row>
    <row r="77" spans="4:33" x14ac:dyDescent="0.3">
      <c r="H77" s="129" t="s">
        <v>100</v>
      </c>
      <c r="I77" s="129" t="s">
        <v>185</v>
      </c>
      <c r="J77" s="129"/>
      <c r="K77" s="129"/>
      <c r="L77" s="173" t="s">
        <v>66</v>
      </c>
      <c r="M77" s="129" t="s">
        <v>67</v>
      </c>
      <c r="N77" s="129"/>
      <c r="O77" s="93" t="s">
        <v>186</v>
      </c>
      <c r="P77" s="176">
        <v>55.79</v>
      </c>
      <c r="Q77" s="129" t="s">
        <v>74</v>
      </c>
      <c r="R77" s="129"/>
      <c r="S77" s="129"/>
      <c r="T77" s="129"/>
    </row>
    <row r="78" spans="4:33" x14ac:dyDescent="0.3">
      <c r="H78" s="129" t="s">
        <v>100</v>
      </c>
      <c r="I78" s="129" t="s">
        <v>185</v>
      </c>
      <c r="J78" s="129"/>
      <c r="K78" s="129"/>
      <c r="L78" s="173" t="s">
        <v>121</v>
      </c>
      <c r="M78" s="129" t="s">
        <v>122</v>
      </c>
      <c r="N78" s="129"/>
      <c r="O78" s="93" t="s">
        <v>187</v>
      </c>
      <c r="P78" s="93">
        <v>53.69</v>
      </c>
      <c r="Q78" s="129" t="s">
        <v>74</v>
      </c>
      <c r="R78" s="129"/>
      <c r="S78" s="129"/>
      <c r="T78" s="129"/>
    </row>
    <row r="79" spans="4:33" x14ac:dyDescent="0.3">
      <c r="H79" s="114"/>
      <c r="I79" s="114"/>
      <c r="J79" s="114"/>
      <c r="K79" s="113"/>
      <c r="L79" s="88"/>
      <c r="M79" s="113"/>
      <c r="N79" s="114"/>
      <c r="O79" s="172"/>
      <c r="P79" s="138"/>
      <c r="Q79" s="113"/>
    </row>
    <row r="80" spans="4:33" x14ac:dyDescent="0.3">
      <c r="O80" s="172"/>
      <c r="W80"/>
    </row>
  </sheetData>
  <sheetProtection algorithmName="SHA-512" hashValue="jJPf85Vq2Y/eHQIl5lXnHYwhOEu07noiF+/ki8qUPGhS5Trea/fCOxti75iXFlUZU083sT4XexLQUskRMRjQ1Q==" saltValue="TJnoO6nAgapRAspdYCJAXw==" spinCount="100000" sheet="1" objects="1" scenarios="1" selectLockedCells="1" selectUnlockedCells="1"/>
  <sortState xmlns:xlrd2="http://schemas.microsoft.com/office/spreadsheetml/2017/richdata2" ref="A1:AV53">
    <sortCondition descending="1" ref="AE10:AE11"/>
  </sortState>
  <mergeCells count="11">
    <mergeCell ref="E2:Q2"/>
    <mergeCell ref="E3:Q3"/>
    <mergeCell ref="J4:K4"/>
    <mergeCell ref="Z4:AA4"/>
    <mergeCell ref="AB4:AC4"/>
    <mergeCell ref="X4:Y4"/>
    <mergeCell ref="L4:M4"/>
    <mergeCell ref="N4:O4"/>
    <mergeCell ref="Q4:R4"/>
    <mergeCell ref="S4:T4"/>
    <mergeCell ref="U4:V4"/>
  </mergeCells>
  <phoneticPr fontId="12" type="noConversion"/>
  <conditionalFormatting sqref="M6 M8 M10:M53 K5:K53 T5:T53 AA5:AA53 R5:R53 Y5:Y53 AC5:AC53 V5:V53 O5:P53">
    <cfRule type="expression" dxfId="85" priority="687">
      <formula>AND(J5=$S$2)</formula>
    </cfRule>
    <cfRule type="expression" dxfId="84" priority="688">
      <formula>AND(J5=$S$1)</formula>
    </cfRule>
  </conditionalFormatting>
  <conditionalFormatting sqref="M5 M7 M9 W5:W53 AD5:AD53">
    <cfRule type="expression" dxfId="83" priority="641">
      <formula>AND(L5=$S$2)</formula>
    </cfRule>
    <cfRule type="expression" dxfId="82" priority="642">
      <formula>AND(L5=$S$1)</formula>
    </cfRule>
  </conditionalFormatting>
  <conditionalFormatting sqref="AB7 Z7 X7 U7 S7 Q7 N7 L7 J7 AB9 Z9 X9 U9 S9 Q9 N9 L9 J9 J5 L5 N5 Q5 S5 U5 X5 Z5 AB5 J12:J43 L12:L43 N12:N43 Q12:Q43 S12:S43 U12:U43 X12:X43 Z12:Z43 AB12:AB43 J49:J50 L49:L50 N49:N50 Q49:Q50 S49:S50 U49:U50 X49:X50 Z49:Z50 AB49:AB50">
    <cfRule type="cellIs" dxfId="81" priority="637" operator="equal">
      <formula>$S$2</formula>
    </cfRule>
    <cfRule type="cellIs" dxfId="80" priority="638" operator="equal">
      <formula>$S$1</formula>
    </cfRule>
  </conditionalFormatting>
  <conditionalFormatting sqref="AG9:AH9 AG5:AH5 AG7:AH7 AG28:AG32 AG12:AH27 AG33:AH40 AG50:AH50">
    <cfRule type="cellIs" dxfId="79" priority="608" operator="equal">
      <formula>0</formula>
    </cfRule>
  </conditionalFormatting>
  <conditionalFormatting sqref="AH8">
    <cfRule type="cellIs" dxfId="78" priority="449" operator="equal">
      <formula>0</formula>
    </cfRule>
  </conditionalFormatting>
  <conditionalFormatting sqref="J8">
    <cfRule type="cellIs" dxfId="77" priority="443" operator="equal">
      <formula>$S$2</formula>
    </cfRule>
    <cfRule type="cellIs" dxfId="76" priority="444" operator="equal">
      <formula>$S$1</formula>
    </cfRule>
  </conditionalFormatting>
  <conditionalFormatting sqref="L8">
    <cfRule type="cellIs" dxfId="75" priority="441" operator="equal">
      <formula>$S$2</formula>
    </cfRule>
    <cfRule type="cellIs" dxfId="74" priority="442" operator="equal">
      <formula>$S$1</formula>
    </cfRule>
  </conditionalFormatting>
  <conditionalFormatting sqref="N8">
    <cfRule type="cellIs" dxfId="73" priority="439" operator="equal">
      <formula>$S$2</formula>
    </cfRule>
    <cfRule type="cellIs" dxfId="72" priority="440" operator="equal">
      <formula>$S$1</formula>
    </cfRule>
  </conditionalFormatting>
  <conditionalFormatting sqref="Q8">
    <cfRule type="cellIs" dxfId="71" priority="437" operator="equal">
      <formula>$S$2</formula>
    </cfRule>
    <cfRule type="cellIs" dxfId="70" priority="438" operator="equal">
      <formula>$S$1</formula>
    </cfRule>
  </conditionalFormatting>
  <conditionalFormatting sqref="S8">
    <cfRule type="cellIs" dxfId="69" priority="435" operator="equal">
      <formula>$S$2</formula>
    </cfRule>
    <cfRule type="cellIs" dxfId="68" priority="436" operator="equal">
      <formula>$S$1</formula>
    </cfRule>
  </conditionalFormatting>
  <conditionalFormatting sqref="U8">
    <cfRule type="cellIs" dxfId="67" priority="433" operator="equal">
      <formula>$S$2</formula>
    </cfRule>
    <cfRule type="cellIs" dxfId="66" priority="434" operator="equal">
      <formula>$S$1</formula>
    </cfRule>
  </conditionalFormatting>
  <conditionalFormatting sqref="X8">
    <cfRule type="cellIs" dxfId="65" priority="431" operator="equal">
      <formula>$S$2</formula>
    </cfRule>
    <cfRule type="cellIs" dxfId="64" priority="432" operator="equal">
      <formula>$S$1</formula>
    </cfRule>
  </conditionalFormatting>
  <conditionalFormatting sqref="Z8">
    <cfRule type="cellIs" dxfId="63" priority="429" operator="equal">
      <formula>$S$2</formula>
    </cfRule>
    <cfRule type="cellIs" dxfId="62" priority="430" operator="equal">
      <formula>$S$1</formula>
    </cfRule>
  </conditionalFormatting>
  <conditionalFormatting sqref="AB8">
    <cfRule type="cellIs" dxfId="61" priority="427" operator="equal">
      <formula>$S$2</formula>
    </cfRule>
    <cfRule type="cellIs" dxfId="60" priority="428" operator="equal">
      <formula>$S$1</formula>
    </cfRule>
  </conditionalFormatting>
  <conditionalFormatting sqref="AG8">
    <cfRule type="cellIs" dxfId="59" priority="426" operator="equal">
      <formula>0</formula>
    </cfRule>
  </conditionalFormatting>
  <conditionalFormatting sqref="AH28:AH32">
    <cfRule type="cellIs" dxfId="58" priority="398" operator="equal">
      <formula>0</formula>
    </cfRule>
  </conditionalFormatting>
  <conditionalFormatting sqref="J45:J47 L45:L47 N45:N47 Q45:Q47 S45:S47 U45:U47 X45:X47 Z45:Z47 AB45:AB47">
    <cfRule type="cellIs" dxfId="57" priority="352" operator="equal">
      <formula>$S$2</formula>
    </cfRule>
    <cfRule type="cellIs" dxfId="56" priority="353" operator="equal">
      <formula>$S$1</formula>
    </cfRule>
  </conditionalFormatting>
  <conditionalFormatting sqref="AG45:AH47">
    <cfRule type="cellIs" dxfId="55" priority="351" operator="equal">
      <formula>0</formula>
    </cfRule>
  </conditionalFormatting>
  <conditionalFormatting sqref="J44 L44 N44 Q44 S44 U44 X44 Z44 AB44">
    <cfRule type="cellIs" dxfId="54" priority="349" operator="equal">
      <formula>$S$2</formula>
    </cfRule>
    <cfRule type="cellIs" dxfId="53" priority="350" operator="equal">
      <formula>$S$1</formula>
    </cfRule>
  </conditionalFormatting>
  <conditionalFormatting sqref="AG44:AH44">
    <cfRule type="cellIs" dxfId="52" priority="348" operator="equal">
      <formula>0</formula>
    </cfRule>
  </conditionalFormatting>
  <conditionalFormatting sqref="J48 L48 N48 Q48 S48 U48 X48 Z48 AB48">
    <cfRule type="cellIs" dxfId="51" priority="346" operator="equal">
      <formula>$S$2</formula>
    </cfRule>
    <cfRule type="cellIs" dxfId="50" priority="347" operator="equal">
      <formula>$S$1</formula>
    </cfRule>
  </conditionalFormatting>
  <conditionalFormatting sqref="AG48:AH48">
    <cfRule type="cellIs" dxfId="49" priority="345" operator="equal">
      <formula>0</formula>
    </cfRule>
  </conditionalFormatting>
  <conditionalFormatting sqref="AG49:AH49">
    <cfRule type="cellIs" dxfId="48" priority="342" operator="equal">
      <formula>0</formula>
    </cfRule>
  </conditionalFormatting>
  <conditionalFormatting sqref="J51 L51 N51 Q51 S51 U51 X51 Z51 AB51">
    <cfRule type="cellIs" dxfId="47" priority="333" operator="equal">
      <formula>$S$2</formula>
    </cfRule>
    <cfRule type="cellIs" dxfId="46" priority="334" operator="equal">
      <formula>$S$1</formula>
    </cfRule>
  </conditionalFormatting>
  <conditionalFormatting sqref="AG51:AH51">
    <cfRule type="cellIs" dxfId="45" priority="332" operator="equal">
      <formula>0</formula>
    </cfRule>
  </conditionalFormatting>
  <conditionalFormatting sqref="J52:J53 L52:L53 N52:N53 Q52:Q53 S52:S53 U52:U53 X52:X53 Z52:Z53 AB52:AB53">
    <cfRule type="cellIs" dxfId="44" priority="330" operator="equal">
      <formula>$S$2</formula>
    </cfRule>
    <cfRule type="cellIs" dxfId="43" priority="331" operator="equal">
      <formula>$S$1</formula>
    </cfRule>
  </conditionalFormatting>
  <conditionalFormatting sqref="AG52:AH52">
    <cfRule type="cellIs" dxfId="42" priority="329" operator="equal">
      <formula>0</formula>
    </cfRule>
  </conditionalFormatting>
  <conditionalFormatting sqref="AH6">
    <cfRule type="cellIs" dxfId="41" priority="222" operator="equal">
      <formula>0</formula>
    </cfRule>
  </conditionalFormatting>
  <conditionalFormatting sqref="J6">
    <cfRule type="cellIs" dxfId="40" priority="216" operator="equal">
      <formula>$S$2</formula>
    </cfRule>
    <cfRule type="cellIs" dxfId="39" priority="217" operator="equal">
      <formula>$S$1</formula>
    </cfRule>
  </conditionalFormatting>
  <conditionalFormatting sqref="L6">
    <cfRule type="cellIs" dxfId="38" priority="214" operator="equal">
      <formula>$S$2</formula>
    </cfRule>
    <cfRule type="cellIs" dxfId="37" priority="215" operator="equal">
      <formula>$S$1</formula>
    </cfRule>
  </conditionalFormatting>
  <conditionalFormatting sqref="N6">
    <cfRule type="cellIs" dxfId="36" priority="212" operator="equal">
      <formula>$S$2</formula>
    </cfRule>
    <cfRule type="cellIs" dxfId="35" priority="213" operator="equal">
      <formula>$S$1</formula>
    </cfRule>
  </conditionalFormatting>
  <conditionalFormatting sqref="Q6">
    <cfRule type="cellIs" dxfId="34" priority="210" operator="equal">
      <formula>$S$2</formula>
    </cfRule>
    <cfRule type="cellIs" dxfId="33" priority="211" operator="equal">
      <formula>$S$1</formula>
    </cfRule>
  </conditionalFormatting>
  <conditionalFormatting sqref="S6">
    <cfRule type="cellIs" dxfId="32" priority="208" operator="equal">
      <formula>$S$2</formula>
    </cfRule>
    <cfRule type="cellIs" dxfId="31" priority="209" operator="equal">
      <formula>$S$1</formula>
    </cfRule>
  </conditionalFormatting>
  <conditionalFormatting sqref="U6">
    <cfRule type="cellIs" dxfId="30" priority="206" operator="equal">
      <formula>$S$2</formula>
    </cfRule>
    <cfRule type="cellIs" dxfId="29" priority="207" operator="equal">
      <formula>$S$1</formula>
    </cfRule>
  </conditionalFormatting>
  <conditionalFormatting sqref="X6">
    <cfRule type="cellIs" dxfId="28" priority="204" operator="equal">
      <formula>$S$2</formula>
    </cfRule>
    <cfRule type="cellIs" dxfId="27" priority="205" operator="equal">
      <formula>$S$1</formula>
    </cfRule>
  </conditionalFormatting>
  <conditionalFormatting sqref="Z6">
    <cfRule type="cellIs" dxfId="26" priority="202" operator="equal">
      <formula>$S$2</formula>
    </cfRule>
    <cfRule type="cellIs" dxfId="25" priority="203" operator="equal">
      <formula>$S$1</formula>
    </cfRule>
  </conditionalFormatting>
  <conditionalFormatting sqref="AB6">
    <cfRule type="cellIs" dxfId="24" priority="200" operator="equal">
      <formula>$S$2</formula>
    </cfRule>
    <cfRule type="cellIs" dxfId="23" priority="201" operator="equal">
      <formula>$S$1</formula>
    </cfRule>
  </conditionalFormatting>
  <conditionalFormatting sqref="AG6">
    <cfRule type="cellIs" dxfId="22" priority="199" operator="equal">
      <formula>0</formula>
    </cfRule>
  </conditionalFormatting>
  <conditionalFormatting sqref="AH10:AH11">
    <cfRule type="cellIs" dxfId="21" priority="150" operator="equal">
      <formula>0</formula>
    </cfRule>
  </conditionalFormatting>
  <conditionalFormatting sqref="J10:J11">
    <cfRule type="cellIs" dxfId="20" priority="144" operator="equal">
      <formula>$S$2</formula>
    </cfRule>
    <cfRule type="cellIs" dxfId="19" priority="145" operator="equal">
      <formula>$S$1</formula>
    </cfRule>
  </conditionalFormatting>
  <conditionalFormatting sqref="L10:L11">
    <cfRule type="cellIs" dxfId="18" priority="142" operator="equal">
      <formula>$S$2</formula>
    </cfRule>
    <cfRule type="cellIs" dxfId="17" priority="143" operator="equal">
      <formula>$S$1</formula>
    </cfRule>
  </conditionalFormatting>
  <conditionalFormatting sqref="N10:N11">
    <cfRule type="cellIs" dxfId="16" priority="140" operator="equal">
      <formula>$S$2</formula>
    </cfRule>
    <cfRule type="cellIs" dxfId="15" priority="141" operator="equal">
      <formula>$S$1</formula>
    </cfRule>
  </conditionalFormatting>
  <conditionalFormatting sqref="Q10:Q11">
    <cfRule type="cellIs" dxfId="14" priority="138" operator="equal">
      <formula>$S$2</formula>
    </cfRule>
    <cfRule type="cellIs" dxfId="13" priority="139" operator="equal">
      <formula>$S$1</formula>
    </cfRule>
  </conditionalFormatting>
  <conditionalFormatting sqref="S10:S11">
    <cfRule type="cellIs" dxfId="12" priority="136" operator="equal">
      <formula>$S$2</formula>
    </cfRule>
    <cfRule type="cellIs" dxfId="11" priority="137" operator="equal">
      <formula>$S$1</formula>
    </cfRule>
  </conditionalFormatting>
  <conditionalFormatting sqref="U10:U11">
    <cfRule type="cellIs" dxfId="10" priority="134" operator="equal">
      <formula>$S$2</formula>
    </cfRule>
    <cfRule type="cellIs" dxfId="9" priority="135" operator="equal">
      <formula>$S$1</formula>
    </cfRule>
  </conditionalFormatting>
  <conditionalFormatting sqref="X10:X11">
    <cfRule type="cellIs" dxfId="8" priority="132" operator="equal">
      <formula>$S$2</formula>
    </cfRule>
    <cfRule type="cellIs" dxfId="7" priority="133" operator="equal">
      <formula>$S$1</formula>
    </cfRule>
  </conditionalFormatting>
  <conditionalFormatting sqref="Z10:Z11">
    <cfRule type="cellIs" dxfId="6" priority="130" operator="equal">
      <formula>$S$2</formula>
    </cfRule>
    <cfRule type="cellIs" dxfId="5" priority="131" operator="equal">
      <formula>$S$1</formula>
    </cfRule>
  </conditionalFormatting>
  <conditionalFormatting sqref="AB10:AB11">
    <cfRule type="cellIs" dxfId="4" priority="128" operator="equal">
      <formula>$S$2</formula>
    </cfRule>
    <cfRule type="cellIs" dxfId="3" priority="129" operator="equal">
      <formula>$S$1</formula>
    </cfRule>
  </conditionalFormatting>
  <conditionalFormatting sqref="AG10:AG11">
    <cfRule type="cellIs" dxfId="2" priority="127" operator="equal">
      <formula>0</formula>
    </cfRule>
  </conditionalFormatting>
  <conditionalFormatting sqref="AG41:AH43">
    <cfRule type="cellIs" dxfId="1" priority="7" operator="equal">
      <formula>0</formula>
    </cfRule>
  </conditionalFormatting>
  <conditionalFormatting sqref="AG53:AH53">
    <cfRule type="cellIs" dxfId="0" priority="3" operator="equal">
      <formula>0</formula>
    </cfRule>
  </conditionalFormatting>
  <dataValidations disablePrompts="1" count="1">
    <dataValidation type="list" allowBlank="1" showInputMessage="1" showErrorMessage="1" sqref="AB5:AB53 L5:L53 N5:N53 J5:J53 Z5:Z53 Q5:Q53 S5:S53 U5:U53 X5:X53" xr:uid="{00000000-0002-0000-0100-000001000000}">
      <formula1>$S$1:$S$2</formula1>
    </dataValidation>
  </dataValidations>
  <pageMargins left="0" right="0" top="0" bottom="0" header="0.31496062992125984" footer="0.31496062992125984"/>
  <pageSetup paperSize="9" scale="6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063" r:id="rId4" name="Button 15">
              <controlPr defaultSize="0" print="0" autoFill="0" autoPict="0" macro="[0]!Button2_Click" altText="Clear All Data">
                <anchor moveWithCells="1" sizeWithCells="1">
                  <from>
                    <xdr:col>29</xdr:col>
                    <xdr:colOff>83820</xdr:colOff>
                    <xdr:row>0</xdr:row>
                    <xdr:rowOff>76200</xdr:rowOff>
                  </from>
                  <to>
                    <xdr:col>31</xdr:col>
                    <xdr:colOff>647700</xdr:colOff>
                    <xdr:row>1</xdr:row>
                    <xdr:rowOff>152400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1DE33C3F-38EC-4409-B4E5-BD94E6E7DCDE}">
          <x14:formula1>
            <xm:f>'IPF GL Formula'!$A$4:$A$11</xm:f>
          </x14:formula1>
          <xm:sqref>G5:G53</xm:sqref>
        </x14:dataValidation>
      </x14:dataValidations>
    </ex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3"/>
  <dimension ref="A1:F11"/>
  <sheetViews>
    <sheetView workbookViewId="0">
      <selection activeCell="E5" sqref="E5"/>
    </sheetView>
  </sheetViews>
  <sheetFormatPr defaultColWidth="11" defaultRowHeight="13.2" x14ac:dyDescent="0.25"/>
  <cols>
    <col min="1" max="1" width="14.6640625" style="5" customWidth="1"/>
    <col min="2" max="2" width="24.33203125" style="5" customWidth="1"/>
    <col min="3" max="6" width="12.6640625" style="5" customWidth="1"/>
    <col min="7" max="252" width="11" style="3"/>
    <col min="253" max="253" width="30.6640625" style="3" customWidth="1"/>
    <col min="254" max="257" width="12.6640625" style="3" customWidth="1"/>
    <col min="258" max="508" width="11" style="3"/>
    <col min="509" max="509" width="30.6640625" style="3" customWidth="1"/>
    <col min="510" max="513" width="12.6640625" style="3" customWidth="1"/>
    <col min="514" max="764" width="11" style="3"/>
    <col min="765" max="765" width="30.6640625" style="3" customWidth="1"/>
    <col min="766" max="769" width="12.6640625" style="3" customWidth="1"/>
    <col min="770" max="1020" width="11" style="3"/>
    <col min="1021" max="1021" width="30.6640625" style="3" customWidth="1"/>
    <col min="1022" max="1025" width="12.6640625" style="3" customWidth="1"/>
    <col min="1026" max="1276" width="11" style="3"/>
    <col min="1277" max="1277" width="30.6640625" style="3" customWidth="1"/>
    <col min="1278" max="1281" width="12.6640625" style="3" customWidth="1"/>
    <col min="1282" max="1532" width="11" style="3"/>
    <col min="1533" max="1533" width="30.6640625" style="3" customWidth="1"/>
    <col min="1534" max="1537" width="12.6640625" style="3" customWidth="1"/>
    <col min="1538" max="1788" width="11" style="3"/>
    <col min="1789" max="1789" width="30.6640625" style="3" customWidth="1"/>
    <col min="1790" max="1793" width="12.6640625" style="3" customWidth="1"/>
    <col min="1794" max="2044" width="11" style="3"/>
    <col min="2045" max="2045" width="30.6640625" style="3" customWidth="1"/>
    <col min="2046" max="2049" width="12.6640625" style="3" customWidth="1"/>
    <col min="2050" max="2300" width="11" style="3"/>
    <col min="2301" max="2301" width="30.6640625" style="3" customWidth="1"/>
    <col min="2302" max="2305" width="12.6640625" style="3" customWidth="1"/>
    <col min="2306" max="2556" width="11" style="3"/>
    <col min="2557" max="2557" width="30.6640625" style="3" customWidth="1"/>
    <col min="2558" max="2561" width="12.6640625" style="3" customWidth="1"/>
    <col min="2562" max="2812" width="11" style="3"/>
    <col min="2813" max="2813" width="30.6640625" style="3" customWidth="1"/>
    <col min="2814" max="2817" width="12.6640625" style="3" customWidth="1"/>
    <col min="2818" max="3068" width="11" style="3"/>
    <col min="3069" max="3069" width="30.6640625" style="3" customWidth="1"/>
    <col min="3070" max="3073" width="12.6640625" style="3" customWidth="1"/>
    <col min="3074" max="3324" width="11" style="3"/>
    <col min="3325" max="3325" width="30.6640625" style="3" customWidth="1"/>
    <col min="3326" max="3329" width="12.6640625" style="3" customWidth="1"/>
    <col min="3330" max="3580" width="11" style="3"/>
    <col min="3581" max="3581" width="30.6640625" style="3" customWidth="1"/>
    <col min="3582" max="3585" width="12.6640625" style="3" customWidth="1"/>
    <col min="3586" max="3836" width="11" style="3"/>
    <col min="3837" max="3837" width="30.6640625" style="3" customWidth="1"/>
    <col min="3838" max="3841" width="12.6640625" style="3" customWidth="1"/>
    <col min="3842" max="4092" width="11" style="3"/>
    <col min="4093" max="4093" width="30.6640625" style="3" customWidth="1"/>
    <col min="4094" max="4097" width="12.6640625" style="3" customWidth="1"/>
    <col min="4098" max="4348" width="11" style="3"/>
    <col min="4349" max="4349" width="30.6640625" style="3" customWidth="1"/>
    <col min="4350" max="4353" width="12.6640625" style="3" customWidth="1"/>
    <col min="4354" max="4604" width="11" style="3"/>
    <col min="4605" max="4605" width="30.6640625" style="3" customWidth="1"/>
    <col min="4606" max="4609" width="12.6640625" style="3" customWidth="1"/>
    <col min="4610" max="4860" width="11" style="3"/>
    <col min="4861" max="4861" width="30.6640625" style="3" customWidth="1"/>
    <col min="4862" max="4865" width="12.6640625" style="3" customWidth="1"/>
    <col min="4866" max="5116" width="11" style="3"/>
    <col min="5117" max="5117" width="30.6640625" style="3" customWidth="1"/>
    <col min="5118" max="5121" width="12.6640625" style="3" customWidth="1"/>
    <col min="5122" max="5372" width="11" style="3"/>
    <col min="5373" max="5373" width="30.6640625" style="3" customWidth="1"/>
    <col min="5374" max="5377" width="12.6640625" style="3" customWidth="1"/>
    <col min="5378" max="5628" width="11" style="3"/>
    <col min="5629" max="5629" width="30.6640625" style="3" customWidth="1"/>
    <col min="5630" max="5633" width="12.6640625" style="3" customWidth="1"/>
    <col min="5634" max="5884" width="11" style="3"/>
    <col min="5885" max="5885" width="30.6640625" style="3" customWidth="1"/>
    <col min="5886" max="5889" width="12.6640625" style="3" customWidth="1"/>
    <col min="5890" max="6140" width="11" style="3"/>
    <col min="6141" max="6141" width="30.6640625" style="3" customWidth="1"/>
    <col min="6142" max="6145" width="12.6640625" style="3" customWidth="1"/>
    <col min="6146" max="6396" width="11" style="3"/>
    <col min="6397" max="6397" width="30.6640625" style="3" customWidth="1"/>
    <col min="6398" max="6401" width="12.6640625" style="3" customWidth="1"/>
    <col min="6402" max="6652" width="11" style="3"/>
    <col min="6653" max="6653" width="30.6640625" style="3" customWidth="1"/>
    <col min="6654" max="6657" width="12.6640625" style="3" customWidth="1"/>
    <col min="6658" max="6908" width="11" style="3"/>
    <col min="6909" max="6909" width="30.6640625" style="3" customWidth="1"/>
    <col min="6910" max="6913" width="12.6640625" style="3" customWidth="1"/>
    <col min="6914" max="7164" width="11" style="3"/>
    <col min="7165" max="7165" width="30.6640625" style="3" customWidth="1"/>
    <col min="7166" max="7169" width="12.6640625" style="3" customWidth="1"/>
    <col min="7170" max="7420" width="11" style="3"/>
    <col min="7421" max="7421" width="30.6640625" style="3" customWidth="1"/>
    <col min="7422" max="7425" width="12.6640625" style="3" customWidth="1"/>
    <col min="7426" max="7676" width="11" style="3"/>
    <col min="7677" max="7677" width="30.6640625" style="3" customWidth="1"/>
    <col min="7678" max="7681" width="12.6640625" style="3" customWidth="1"/>
    <col min="7682" max="7932" width="11" style="3"/>
    <col min="7933" max="7933" width="30.6640625" style="3" customWidth="1"/>
    <col min="7934" max="7937" width="12.6640625" style="3" customWidth="1"/>
    <col min="7938" max="8188" width="11" style="3"/>
    <col min="8189" max="8189" width="30.6640625" style="3" customWidth="1"/>
    <col min="8190" max="8193" width="12.6640625" style="3" customWidth="1"/>
    <col min="8194" max="8444" width="11" style="3"/>
    <col min="8445" max="8445" width="30.6640625" style="3" customWidth="1"/>
    <col min="8446" max="8449" width="12.6640625" style="3" customWidth="1"/>
    <col min="8450" max="8700" width="11" style="3"/>
    <col min="8701" max="8701" width="30.6640625" style="3" customWidth="1"/>
    <col min="8702" max="8705" width="12.6640625" style="3" customWidth="1"/>
    <col min="8706" max="8956" width="11" style="3"/>
    <col min="8957" max="8957" width="30.6640625" style="3" customWidth="1"/>
    <col min="8958" max="8961" width="12.6640625" style="3" customWidth="1"/>
    <col min="8962" max="9212" width="11" style="3"/>
    <col min="9213" max="9213" width="30.6640625" style="3" customWidth="1"/>
    <col min="9214" max="9217" width="12.6640625" style="3" customWidth="1"/>
    <col min="9218" max="9468" width="11" style="3"/>
    <col min="9469" max="9469" width="30.6640625" style="3" customWidth="1"/>
    <col min="9470" max="9473" width="12.6640625" style="3" customWidth="1"/>
    <col min="9474" max="9724" width="11" style="3"/>
    <col min="9725" max="9725" width="30.6640625" style="3" customWidth="1"/>
    <col min="9726" max="9729" width="12.6640625" style="3" customWidth="1"/>
    <col min="9730" max="9980" width="11" style="3"/>
    <col min="9981" max="9981" width="30.6640625" style="3" customWidth="1"/>
    <col min="9982" max="9985" width="12.6640625" style="3" customWidth="1"/>
    <col min="9986" max="10236" width="11" style="3"/>
    <col min="10237" max="10237" width="30.6640625" style="3" customWidth="1"/>
    <col min="10238" max="10241" width="12.6640625" style="3" customWidth="1"/>
    <col min="10242" max="10492" width="11" style="3"/>
    <col min="10493" max="10493" width="30.6640625" style="3" customWidth="1"/>
    <col min="10494" max="10497" width="12.6640625" style="3" customWidth="1"/>
    <col min="10498" max="10748" width="11" style="3"/>
    <col min="10749" max="10749" width="30.6640625" style="3" customWidth="1"/>
    <col min="10750" max="10753" width="12.6640625" style="3" customWidth="1"/>
    <col min="10754" max="11004" width="11" style="3"/>
    <col min="11005" max="11005" width="30.6640625" style="3" customWidth="1"/>
    <col min="11006" max="11009" width="12.6640625" style="3" customWidth="1"/>
    <col min="11010" max="11260" width="11" style="3"/>
    <col min="11261" max="11261" width="30.6640625" style="3" customWidth="1"/>
    <col min="11262" max="11265" width="12.6640625" style="3" customWidth="1"/>
    <col min="11266" max="11516" width="11" style="3"/>
    <col min="11517" max="11517" width="30.6640625" style="3" customWidth="1"/>
    <col min="11518" max="11521" width="12.6640625" style="3" customWidth="1"/>
    <col min="11522" max="11772" width="11" style="3"/>
    <col min="11773" max="11773" width="30.6640625" style="3" customWidth="1"/>
    <col min="11774" max="11777" width="12.6640625" style="3" customWidth="1"/>
    <col min="11778" max="12028" width="11" style="3"/>
    <col min="12029" max="12029" width="30.6640625" style="3" customWidth="1"/>
    <col min="12030" max="12033" width="12.6640625" style="3" customWidth="1"/>
    <col min="12034" max="12284" width="11" style="3"/>
    <col min="12285" max="12285" width="30.6640625" style="3" customWidth="1"/>
    <col min="12286" max="12289" width="12.6640625" style="3" customWidth="1"/>
    <col min="12290" max="12540" width="11" style="3"/>
    <col min="12541" max="12541" width="30.6640625" style="3" customWidth="1"/>
    <col min="12542" max="12545" width="12.6640625" style="3" customWidth="1"/>
    <col min="12546" max="12796" width="11" style="3"/>
    <col min="12797" max="12797" width="30.6640625" style="3" customWidth="1"/>
    <col min="12798" max="12801" width="12.6640625" style="3" customWidth="1"/>
    <col min="12802" max="13052" width="11" style="3"/>
    <col min="13053" max="13053" width="30.6640625" style="3" customWidth="1"/>
    <col min="13054" max="13057" width="12.6640625" style="3" customWidth="1"/>
    <col min="13058" max="13308" width="11" style="3"/>
    <col min="13309" max="13309" width="30.6640625" style="3" customWidth="1"/>
    <col min="13310" max="13313" width="12.6640625" style="3" customWidth="1"/>
    <col min="13314" max="13564" width="11" style="3"/>
    <col min="13565" max="13565" width="30.6640625" style="3" customWidth="1"/>
    <col min="13566" max="13569" width="12.6640625" style="3" customWidth="1"/>
    <col min="13570" max="13820" width="11" style="3"/>
    <col min="13821" max="13821" width="30.6640625" style="3" customWidth="1"/>
    <col min="13822" max="13825" width="12.6640625" style="3" customWidth="1"/>
    <col min="13826" max="14076" width="11" style="3"/>
    <col min="14077" max="14077" width="30.6640625" style="3" customWidth="1"/>
    <col min="14078" max="14081" width="12.6640625" style="3" customWidth="1"/>
    <col min="14082" max="14332" width="11" style="3"/>
    <col min="14333" max="14333" width="30.6640625" style="3" customWidth="1"/>
    <col min="14334" max="14337" width="12.6640625" style="3" customWidth="1"/>
    <col min="14338" max="14588" width="11" style="3"/>
    <col min="14589" max="14589" width="30.6640625" style="3" customWidth="1"/>
    <col min="14590" max="14593" width="12.6640625" style="3" customWidth="1"/>
    <col min="14594" max="14844" width="11" style="3"/>
    <col min="14845" max="14845" width="30.6640625" style="3" customWidth="1"/>
    <col min="14846" max="14849" width="12.6640625" style="3" customWidth="1"/>
    <col min="14850" max="15100" width="11" style="3"/>
    <col min="15101" max="15101" width="30.6640625" style="3" customWidth="1"/>
    <col min="15102" max="15105" width="12.6640625" style="3" customWidth="1"/>
    <col min="15106" max="15356" width="11" style="3"/>
    <col min="15357" max="15357" width="30.6640625" style="3" customWidth="1"/>
    <col min="15358" max="15361" width="12.6640625" style="3" customWidth="1"/>
    <col min="15362" max="15612" width="11" style="3"/>
    <col min="15613" max="15613" width="30.6640625" style="3" customWidth="1"/>
    <col min="15614" max="15617" width="12.6640625" style="3" customWidth="1"/>
    <col min="15618" max="15868" width="11" style="3"/>
    <col min="15869" max="15869" width="30.6640625" style="3" customWidth="1"/>
    <col min="15870" max="15873" width="12.6640625" style="3" customWidth="1"/>
    <col min="15874" max="16124" width="11" style="3"/>
    <col min="16125" max="16125" width="30.6640625" style="3" customWidth="1"/>
    <col min="16126" max="16129" width="12.6640625" style="3" customWidth="1"/>
    <col min="16130" max="16384" width="11" style="3"/>
  </cols>
  <sheetData>
    <row r="1" spans="1:6" ht="14.4" customHeight="1" x14ac:dyDescent="0.25">
      <c r="A1" s="184" t="s">
        <v>10</v>
      </c>
      <c r="B1" s="184"/>
      <c r="C1" s="184"/>
      <c r="D1" s="184"/>
      <c r="E1" s="184"/>
      <c r="F1" s="26"/>
    </row>
    <row r="2" spans="1:6" ht="1.2" customHeight="1" x14ac:dyDescent="0.25">
      <c r="A2" s="185"/>
      <c r="B2" s="185"/>
      <c r="C2" s="185"/>
      <c r="D2" s="185"/>
      <c r="E2" s="185"/>
      <c r="F2" s="20"/>
    </row>
    <row r="3" spans="1:6" x14ac:dyDescent="0.25">
      <c r="A3" s="23" t="s">
        <v>37</v>
      </c>
      <c r="B3" s="23" t="s">
        <v>27</v>
      </c>
      <c r="C3" s="24" t="s">
        <v>28</v>
      </c>
      <c r="D3" s="24" t="s">
        <v>35</v>
      </c>
      <c r="E3" s="25" t="s">
        <v>36</v>
      </c>
      <c r="F3" s="21"/>
    </row>
    <row r="4" spans="1:6" ht="15.6" x14ac:dyDescent="0.25">
      <c r="A4" s="4" t="s">
        <v>11</v>
      </c>
      <c r="B4" s="17" t="s">
        <v>23</v>
      </c>
      <c r="C4" s="18">
        <v>1199.72839</v>
      </c>
      <c r="D4" s="18">
        <v>1025.1816200000001</v>
      </c>
      <c r="E4" s="19">
        <v>9.2099999999999994E-3</v>
      </c>
      <c r="F4" s="22"/>
    </row>
    <row r="5" spans="1:6" ht="15.6" x14ac:dyDescent="0.25">
      <c r="A5" s="4" t="s">
        <v>12</v>
      </c>
      <c r="B5" s="17" t="s">
        <v>24</v>
      </c>
      <c r="C5" s="18">
        <v>320.98041000000001</v>
      </c>
      <c r="D5" s="18">
        <v>281.40258</v>
      </c>
      <c r="E5" s="19">
        <v>1.008E-2</v>
      </c>
      <c r="F5" s="22"/>
    </row>
    <row r="6" spans="1:6" ht="15.6" x14ac:dyDescent="0.25">
      <c r="A6" s="4" t="s">
        <v>14</v>
      </c>
      <c r="B6" s="17" t="s">
        <v>25</v>
      </c>
      <c r="C6" s="18">
        <v>1236.2511500000001</v>
      </c>
      <c r="D6" s="18">
        <v>1449.2186400000001</v>
      </c>
      <c r="E6" s="19">
        <v>1.644E-2</v>
      </c>
      <c r="F6" s="22"/>
    </row>
    <row r="7" spans="1:6" ht="15.6" x14ac:dyDescent="0.25">
      <c r="A7" s="4" t="s">
        <v>13</v>
      </c>
      <c r="B7" s="17" t="s">
        <v>26</v>
      </c>
      <c r="C7" s="18">
        <v>381.22073</v>
      </c>
      <c r="D7" s="18">
        <v>73.793779999999998</v>
      </c>
      <c r="E7" s="19">
        <v>2.3980000000000001E-2</v>
      </c>
      <c r="F7" s="22"/>
    </row>
    <row r="8" spans="1:6" ht="15.6" x14ac:dyDescent="0.25">
      <c r="A8" s="4" t="s">
        <v>15</v>
      </c>
      <c r="B8" s="17" t="s">
        <v>19</v>
      </c>
      <c r="C8" s="18">
        <v>610.32795999999996</v>
      </c>
      <c r="D8" s="18">
        <v>1045.5928200000001</v>
      </c>
      <c r="E8" s="19">
        <v>3.048E-2</v>
      </c>
      <c r="F8" s="22"/>
    </row>
    <row r="9" spans="1:6" ht="15.6" x14ac:dyDescent="0.25">
      <c r="A9" s="4" t="s">
        <v>16</v>
      </c>
      <c r="B9" s="17" t="s">
        <v>20</v>
      </c>
      <c r="C9" s="18">
        <v>142.40397999999999</v>
      </c>
      <c r="D9" s="18">
        <v>442.52670999999998</v>
      </c>
      <c r="E9" s="19">
        <v>4.7239999999999997E-2</v>
      </c>
      <c r="F9" s="22"/>
    </row>
    <row r="10" spans="1:6" ht="15.6" x14ac:dyDescent="0.25">
      <c r="A10" s="4" t="s">
        <v>17</v>
      </c>
      <c r="B10" s="17" t="s">
        <v>21</v>
      </c>
      <c r="C10" s="18">
        <v>758.63878</v>
      </c>
      <c r="D10" s="18">
        <v>949.31381999999996</v>
      </c>
      <c r="E10" s="19">
        <v>2.435E-2</v>
      </c>
      <c r="F10" s="22"/>
    </row>
    <row r="11" spans="1:6" ht="15.6" x14ac:dyDescent="0.25">
      <c r="A11" s="4" t="s">
        <v>18</v>
      </c>
      <c r="B11" s="17" t="s">
        <v>22</v>
      </c>
      <c r="C11" s="18">
        <v>221.82209</v>
      </c>
      <c r="D11" s="18">
        <v>357.00376999999997</v>
      </c>
      <c r="E11" s="19">
        <v>2.937E-2</v>
      </c>
      <c r="F11" s="22"/>
    </row>
  </sheetData>
  <mergeCells count="1">
    <mergeCell ref="A1:E2"/>
  </mergeCells>
  <dataValidations count="1">
    <dataValidation type="list" operator="equal" allowBlank="1" showInputMessage="1" showErrorMessage="1" sqref="B65528 IS65528 SO65528 ACK65528 AMG65528 AWC65528 BFY65528 BPU65528 BZQ65528 CJM65528 CTI65528 DDE65528 DNA65528 DWW65528 EGS65528 EQO65528 FAK65528 FKG65528 FUC65528 GDY65528 GNU65528 GXQ65528 HHM65528 HRI65528 IBE65528 ILA65528 IUW65528 JES65528 JOO65528 JYK65528 KIG65528 KSC65528 LBY65528 LLU65528 LVQ65528 MFM65528 MPI65528 MZE65528 NJA65528 NSW65528 OCS65528 OMO65528 OWK65528 PGG65528 PQC65528 PZY65528 QJU65528 QTQ65528 RDM65528 RNI65528 RXE65528 SHA65528 SQW65528 TAS65528 TKO65528 TUK65528 UEG65528 UOC65528 UXY65528 VHU65528 VRQ65528 WBM65528 WLI65528 WVE65528 B131064 IS131064 SO131064 ACK131064 AMG131064 AWC131064 BFY131064 BPU131064 BZQ131064 CJM131064 CTI131064 DDE131064 DNA131064 DWW131064 EGS131064 EQO131064 FAK131064 FKG131064 FUC131064 GDY131064 GNU131064 GXQ131064 HHM131064 HRI131064 IBE131064 ILA131064 IUW131064 JES131064 JOO131064 JYK131064 KIG131064 KSC131064 LBY131064 LLU131064 LVQ131064 MFM131064 MPI131064 MZE131064 NJA131064 NSW131064 OCS131064 OMO131064 OWK131064 PGG131064 PQC131064 PZY131064 QJU131064 QTQ131064 RDM131064 RNI131064 RXE131064 SHA131064 SQW131064 TAS131064 TKO131064 TUK131064 UEG131064 UOC131064 UXY131064 VHU131064 VRQ131064 WBM131064 WLI131064 WVE131064 B196600 IS196600 SO196600 ACK196600 AMG196600 AWC196600 BFY196600 BPU196600 BZQ196600 CJM196600 CTI196600 DDE196600 DNA196600 DWW196600 EGS196600 EQO196600 FAK196600 FKG196600 FUC196600 GDY196600 GNU196600 GXQ196600 HHM196600 HRI196600 IBE196600 ILA196600 IUW196600 JES196600 JOO196600 JYK196600 KIG196600 KSC196600 LBY196600 LLU196600 LVQ196600 MFM196600 MPI196600 MZE196600 NJA196600 NSW196600 OCS196600 OMO196600 OWK196600 PGG196600 PQC196600 PZY196600 QJU196600 QTQ196600 RDM196600 RNI196600 RXE196600 SHA196600 SQW196600 TAS196600 TKO196600 TUK196600 UEG196600 UOC196600 UXY196600 VHU196600 VRQ196600 WBM196600 WLI196600 WVE196600 B262136 IS262136 SO262136 ACK262136 AMG262136 AWC262136 BFY262136 BPU262136 BZQ262136 CJM262136 CTI262136 DDE262136 DNA262136 DWW262136 EGS262136 EQO262136 FAK262136 FKG262136 FUC262136 GDY262136 GNU262136 GXQ262136 HHM262136 HRI262136 IBE262136 ILA262136 IUW262136 JES262136 JOO262136 JYK262136 KIG262136 KSC262136 LBY262136 LLU262136 LVQ262136 MFM262136 MPI262136 MZE262136 NJA262136 NSW262136 OCS262136 OMO262136 OWK262136 PGG262136 PQC262136 PZY262136 QJU262136 QTQ262136 RDM262136 RNI262136 RXE262136 SHA262136 SQW262136 TAS262136 TKO262136 TUK262136 UEG262136 UOC262136 UXY262136 VHU262136 VRQ262136 WBM262136 WLI262136 WVE262136 B327672 IS327672 SO327672 ACK327672 AMG327672 AWC327672 BFY327672 BPU327672 BZQ327672 CJM327672 CTI327672 DDE327672 DNA327672 DWW327672 EGS327672 EQO327672 FAK327672 FKG327672 FUC327672 GDY327672 GNU327672 GXQ327672 HHM327672 HRI327672 IBE327672 ILA327672 IUW327672 JES327672 JOO327672 JYK327672 KIG327672 KSC327672 LBY327672 LLU327672 LVQ327672 MFM327672 MPI327672 MZE327672 NJA327672 NSW327672 OCS327672 OMO327672 OWK327672 PGG327672 PQC327672 PZY327672 QJU327672 QTQ327672 RDM327672 RNI327672 RXE327672 SHA327672 SQW327672 TAS327672 TKO327672 TUK327672 UEG327672 UOC327672 UXY327672 VHU327672 VRQ327672 WBM327672 WLI327672 WVE327672 B393208 IS393208 SO393208 ACK393208 AMG393208 AWC393208 BFY393208 BPU393208 BZQ393208 CJM393208 CTI393208 DDE393208 DNA393208 DWW393208 EGS393208 EQO393208 FAK393208 FKG393208 FUC393208 GDY393208 GNU393208 GXQ393208 HHM393208 HRI393208 IBE393208 ILA393208 IUW393208 JES393208 JOO393208 JYK393208 KIG393208 KSC393208 LBY393208 LLU393208 LVQ393208 MFM393208 MPI393208 MZE393208 NJA393208 NSW393208 OCS393208 OMO393208 OWK393208 PGG393208 PQC393208 PZY393208 QJU393208 QTQ393208 RDM393208 RNI393208 RXE393208 SHA393208 SQW393208 TAS393208 TKO393208 TUK393208 UEG393208 UOC393208 UXY393208 VHU393208 VRQ393208 WBM393208 WLI393208 WVE393208 B458744 IS458744 SO458744 ACK458744 AMG458744 AWC458744 BFY458744 BPU458744 BZQ458744 CJM458744 CTI458744 DDE458744 DNA458744 DWW458744 EGS458744 EQO458744 FAK458744 FKG458744 FUC458744 GDY458744 GNU458744 GXQ458744 HHM458744 HRI458744 IBE458744 ILA458744 IUW458744 JES458744 JOO458744 JYK458744 KIG458744 KSC458744 LBY458744 LLU458744 LVQ458744 MFM458744 MPI458744 MZE458744 NJA458744 NSW458744 OCS458744 OMO458744 OWK458744 PGG458744 PQC458744 PZY458744 QJU458744 QTQ458744 RDM458744 RNI458744 RXE458744 SHA458744 SQW458744 TAS458744 TKO458744 TUK458744 UEG458744 UOC458744 UXY458744 VHU458744 VRQ458744 WBM458744 WLI458744 WVE458744 B524280 IS524280 SO524280 ACK524280 AMG524280 AWC524280 BFY524280 BPU524280 BZQ524280 CJM524280 CTI524280 DDE524280 DNA524280 DWW524280 EGS524280 EQO524280 FAK524280 FKG524280 FUC524280 GDY524280 GNU524280 GXQ524280 HHM524280 HRI524280 IBE524280 ILA524280 IUW524280 JES524280 JOO524280 JYK524280 KIG524280 KSC524280 LBY524280 LLU524280 LVQ524280 MFM524280 MPI524280 MZE524280 NJA524280 NSW524280 OCS524280 OMO524280 OWK524280 PGG524280 PQC524280 PZY524280 QJU524280 QTQ524280 RDM524280 RNI524280 RXE524280 SHA524280 SQW524280 TAS524280 TKO524280 TUK524280 UEG524280 UOC524280 UXY524280 VHU524280 VRQ524280 WBM524280 WLI524280 WVE524280 B589816 IS589816 SO589816 ACK589816 AMG589816 AWC589816 BFY589816 BPU589816 BZQ589816 CJM589816 CTI589816 DDE589816 DNA589816 DWW589816 EGS589816 EQO589816 FAK589816 FKG589816 FUC589816 GDY589816 GNU589816 GXQ589816 HHM589816 HRI589816 IBE589816 ILA589816 IUW589816 JES589816 JOO589816 JYK589816 KIG589816 KSC589816 LBY589816 LLU589816 LVQ589816 MFM589816 MPI589816 MZE589816 NJA589816 NSW589816 OCS589816 OMO589816 OWK589816 PGG589816 PQC589816 PZY589816 QJU589816 QTQ589816 RDM589816 RNI589816 RXE589816 SHA589816 SQW589816 TAS589816 TKO589816 TUK589816 UEG589816 UOC589816 UXY589816 VHU589816 VRQ589816 WBM589816 WLI589816 WVE589816 B655352 IS655352 SO655352 ACK655352 AMG655352 AWC655352 BFY655352 BPU655352 BZQ655352 CJM655352 CTI655352 DDE655352 DNA655352 DWW655352 EGS655352 EQO655352 FAK655352 FKG655352 FUC655352 GDY655352 GNU655352 GXQ655352 HHM655352 HRI655352 IBE655352 ILA655352 IUW655352 JES655352 JOO655352 JYK655352 KIG655352 KSC655352 LBY655352 LLU655352 LVQ655352 MFM655352 MPI655352 MZE655352 NJA655352 NSW655352 OCS655352 OMO655352 OWK655352 PGG655352 PQC655352 PZY655352 QJU655352 QTQ655352 RDM655352 RNI655352 RXE655352 SHA655352 SQW655352 TAS655352 TKO655352 TUK655352 UEG655352 UOC655352 UXY655352 VHU655352 VRQ655352 WBM655352 WLI655352 WVE655352 B720888 IS720888 SO720888 ACK720888 AMG720888 AWC720888 BFY720888 BPU720888 BZQ720888 CJM720888 CTI720888 DDE720888 DNA720888 DWW720888 EGS720888 EQO720888 FAK720888 FKG720888 FUC720888 GDY720888 GNU720888 GXQ720888 HHM720888 HRI720888 IBE720888 ILA720888 IUW720888 JES720888 JOO720888 JYK720888 KIG720888 KSC720888 LBY720888 LLU720888 LVQ720888 MFM720888 MPI720888 MZE720888 NJA720888 NSW720888 OCS720888 OMO720888 OWK720888 PGG720888 PQC720888 PZY720888 QJU720888 QTQ720888 RDM720888 RNI720888 RXE720888 SHA720888 SQW720888 TAS720888 TKO720888 TUK720888 UEG720888 UOC720888 UXY720888 VHU720888 VRQ720888 WBM720888 WLI720888 WVE720888 B786424 IS786424 SO786424 ACK786424 AMG786424 AWC786424 BFY786424 BPU786424 BZQ786424 CJM786424 CTI786424 DDE786424 DNA786424 DWW786424 EGS786424 EQO786424 FAK786424 FKG786424 FUC786424 GDY786424 GNU786424 GXQ786424 HHM786424 HRI786424 IBE786424 ILA786424 IUW786424 JES786424 JOO786424 JYK786424 KIG786424 KSC786424 LBY786424 LLU786424 LVQ786424 MFM786424 MPI786424 MZE786424 NJA786424 NSW786424 OCS786424 OMO786424 OWK786424 PGG786424 PQC786424 PZY786424 QJU786424 QTQ786424 RDM786424 RNI786424 RXE786424 SHA786424 SQW786424 TAS786424 TKO786424 TUK786424 UEG786424 UOC786424 UXY786424 VHU786424 VRQ786424 WBM786424 WLI786424 WVE786424 B851960 IS851960 SO851960 ACK851960 AMG851960 AWC851960 BFY851960 BPU851960 BZQ851960 CJM851960 CTI851960 DDE851960 DNA851960 DWW851960 EGS851960 EQO851960 FAK851960 FKG851960 FUC851960 GDY851960 GNU851960 GXQ851960 HHM851960 HRI851960 IBE851960 ILA851960 IUW851960 JES851960 JOO851960 JYK851960 KIG851960 KSC851960 LBY851960 LLU851960 LVQ851960 MFM851960 MPI851960 MZE851960 NJA851960 NSW851960 OCS851960 OMO851960 OWK851960 PGG851960 PQC851960 PZY851960 QJU851960 QTQ851960 RDM851960 RNI851960 RXE851960 SHA851960 SQW851960 TAS851960 TKO851960 TUK851960 UEG851960 UOC851960 UXY851960 VHU851960 VRQ851960 WBM851960 WLI851960 WVE851960 B917496 IS917496 SO917496 ACK917496 AMG917496 AWC917496 BFY917496 BPU917496 BZQ917496 CJM917496 CTI917496 DDE917496 DNA917496 DWW917496 EGS917496 EQO917496 FAK917496 FKG917496 FUC917496 GDY917496 GNU917496 GXQ917496 HHM917496 HRI917496 IBE917496 ILA917496 IUW917496 JES917496 JOO917496 JYK917496 KIG917496 KSC917496 LBY917496 LLU917496 LVQ917496 MFM917496 MPI917496 MZE917496 NJA917496 NSW917496 OCS917496 OMO917496 OWK917496 PGG917496 PQC917496 PZY917496 QJU917496 QTQ917496 RDM917496 RNI917496 RXE917496 SHA917496 SQW917496 TAS917496 TKO917496 TUK917496 UEG917496 UOC917496 UXY917496 VHU917496 VRQ917496 WBM917496 WLI917496 WVE917496 B983032 IS983032 SO983032 ACK983032 AMG983032 AWC983032 BFY983032 BPU983032 BZQ983032 CJM983032 CTI983032 DDE983032 DNA983032 DWW983032 EGS983032 EQO983032 FAK983032 FKG983032 FUC983032 GDY983032 GNU983032 GXQ983032 HHM983032 HRI983032 IBE983032 ILA983032 IUW983032 JES983032 JOO983032 JYK983032 KIG983032 KSC983032 LBY983032 LLU983032 LVQ983032 MFM983032 MPI983032 MZE983032 NJA983032 NSW983032 OCS983032 OMO983032 OWK983032 PGG983032 PQC983032 PZY983032 QJU983032 QTQ983032 RDM983032 RNI983032 RXE983032 SHA983032 SQW983032 TAS983032 TKO983032 TUK983032 UEG983032 UOC983032 UXY983032 VHU983032 VRQ983032 WBM983032 WLI983032 WVE983032" xr:uid="{00000000-0002-0000-0200-000000000000}">
      <formula1>$B$4:$B$11</formula1>
      <formula2>0</formula2>
    </dataValidation>
  </dataValidations>
  <pageMargins left="0.74791666666666667" right="0.74791666666666667" top="0.98402777777777772" bottom="0.98402777777777772" header="0.51180555555555551" footer="0.51180555555555551"/>
  <pageSetup paperSize="9" firstPageNumber="0" orientation="portrait" horizontalDpi="300" verticalDpi="300" r:id="rId1"/>
  <headerFooter alignWithMargins="0"/>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Лист4"/>
  <dimension ref="A1:F19"/>
  <sheetViews>
    <sheetView workbookViewId="0">
      <selection activeCell="G6" sqref="G6"/>
    </sheetView>
  </sheetViews>
  <sheetFormatPr defaultColWidth="8.6640625" defaultRowHeight="14.4" x14ac:dyDescent="0.3"/>
  <cols>
    <col min="1" max="5" width="8.6640625" style="2"/>
  </cols>
  <sheetData>
    <row r="1" spans="1:6" x14ac:dyDescent="0.3">
      <c r="B1" s="2" t="s">
        <v>29</v>
      </c>
      <c r="C1" s="2" t="s">
        <v>30</v>
      </c>
      <c r="D1" s="2" t="s">
        <v>33</v>
      </c>
      <c r="E1" s="2" t="s">
        <v>34</v>
      </c>
    </row>
    <row r="2" spans="1:6" x14ac:dyDescent="0.3">
      <c r="A2" s="2">
        <v>10</v>
      </c>
      <c r="B2" s="2">
        <v>47</v>
      </c>
      <c r="C2" s="2">
        <v>59</v>
      </c>
      <c r="D2" s="2">
        <v>43</v>
      </c>
      <c r="E2" s="2">
        <v>53</v>
      </c>
    </row>
    <row r="3" spans="1:6" x14ac:dyDescent="0.3">
      <c r="A3" s="2">
        <v>43.01</v>
      </c>
      <c r="B3" s="2">
        <v>47</v>
      </c>
      <c r="C3" s="2">
        <v>59</v>
      </c>
      <c r="D3" s="2">
        <v>47</v>
      </c>
      <c r="E3" s="2">
        <v>53</v>
      </c>
      <c r="F3" s="8"/>
    </row>
    <row r="4" spans="1:6" x14ac:dyDescent="0.3">
      <c r="A4" s="2">
        <v>47.01</v>
      </c>
      <c r="B4" s="2">
        <v>52</v>
      </c>
      <c r="C4" s="2">
        <v>59</v>
      </c>
      <c r="D4" s="2">
        <v>52</v>
      </c>
      <c r="E4" s="2">
        <v>53</v>
      </c>
      <c r="F4" s="8"/>
    </row>
    <row r="5" spans="1:6" x14ac:dyDescent="0.3">
      <c r="A5" s="2">
        <v>52.01</v>
      </c>
      <c r="B5" s="2">
        <v>57</v>
      </c>
      <c r="C5" s="2">
        <v>59</v>
      </c>
      <c r="D5" s="2">
        <v>57</v>
      </c>
      <c r="E5" s="2">
        <v>53</v>
      </c>
      <c r="F5" s="8"/>
    </row>
    <row r="6" spans="1:6" x14ac:dyDescent="0.3">
      <c r="A6" s="2">
        <v>53.01</v>
      </c>
      <c r="B6" s="2">
        <v>57</v>
      </c>
      <c r="C6" s="2">
        <v>59</v>
      </c>
      <c r="D6" s="2">
        <v>57</v>
      </c>
      <c r="E6" s="2">
        <v>59</v>
      </c>
      <c r="F6" s="9"/>
    </row>
    <row r="7" spans="1:6" x14ac:dyDescent="0.3">
      <c r="A7" s="2">
        <v>57.01</v>
      </c>
      <c r="B7" s="2">
        <v>63</v>
      </c>
      <c r="C7" s="2">
        <v>59</v>
      </c>
      <c r="D7" s="2">
        <v>63</v>
      </c>
      <c r="E7" s="2">
        <v>59</v>
      </c>
      <c r="F7" s="8"/>
    </row>
    <row r="8" spans="1:6" x14ac:dyDescent="0.3">
      <c r="A8" s="2">
        <v>59.01</v>
      </c>
      <c r="B8" s="2">
        <v>63</v>
      </c>
      <c r="C8" s="2">
        <v>66</v>
      </c>
      <c r="D8" s="2">
        <v>63</v>
      </c>
      <c r="E8" s="2">
        <v>66</v>
      </c>
      <c r="F8" s="9"/>
    </row>
    <row r="9" spans="1:6" x14ac:dyDescent="0.3">
      <c r="A9" s="2">
        <v>63.01</v>
      </c>
      <c r="B9" s="2">
        <v>72</v>
      </c>
      <c r="C9" s="2">
        <v>66</v>
      </c>
      <c r="D9" s="2">
        <v>72</v>
      </c>
      <c r="E9" s="2">
        <v>66</v>
      </c>
      <c r="F9" s="8"/>
    </row>
    <row r="10" spans="1:6" x14ac:dyDescent="0.3">
      <c r="A10" s="2">
        <v>66.010000000000005</v>
      </c>
      <c r="B10" s="2">
        <v>72</v>
      </c>
      <c r="C10" s="2">
        <v>74</v>
      </c>
      <c r="D10" s="2">
        <v>72</v>
      </c>
      <c r="E10" s="2">
        <v>74</v>
      </c>
      <c r="F10" s="9"/>
    </row>
    <row r="11" spans="1:6" x14ac:dyDescent="0.3">
      <c r="A11" s="2">
        <v>72.010000000000005</v>
      </c>
      <c r="B11" s="2">
        <v>84</v>
      </c>
      <c r="C11" s="2">
        <v>74</v>
      </c>
      <c r="D11" s="2">
        <v>84</v>
      </c>
      <c r="E11" s="2">
        <v>74</v>
      </c>
      <c r="F11" s="8"/>
    </row>
    <row r="12" spans="1:6" x14ac:dyDescent="0.3">
      <c r="A12" s="2">
        <v>74.010000000000005</v>
      </c>
      <c r="B12" s="2">
        <v>84</v>
      </c>
      <c r="C12" s="2">
        <v>83</v>
      </c>
      <c r="D12" s="2">
        <v>84</v>
      </c>
      <c r="E12" s="2">
        <v>83</v>
      </c>
      <c r="F12" s="8"/>
    </row>
    <row r="13" spans="1:6" x14ac:dyDescent="0.3">
      <c r="A13" s="2">
        <v>83.01</v>
      </c>
      <c r="B13" s="2">
        <v>84</v>
      </c>
      <c r="C13" s="2">
        <v>93</v>
      </c>
      <c r="D13" s="2">
        <v>84</v>
      </c>
      <c r="E13" s="2">
        <v>93</v>
      </c>
      <c r="F13" s="9"/>
    </row>
    <row r="14" spans="1:6" x14ac:dyDescent="0.3">
      <c r="A14" s="2">
        <v>84.01</v>
      </c>
      <c r="B14" s="2" t="s">
        <v>31</v>
      </c>
      <c r="C14" s="2">
        <v>93</v>
      </c>
      <c r="D14" s="2" t="s">
        <v>31</v>
      </c>
      <c r="E14" s="2">
        <v>93</v>
      </c>
      <c r="F14" s="8"/>
    </row>
    <row r="15" spans="1:6" x14ac:dyDescent="0.3">
      <c r="A15" s="2">
        <v>93.01</v>
      </c>
      <c r="B15" s="2" t="s">
        <v>31</v>
      </c>
      <c r="C15" s="2">
        <v>105</v>
      </c>
      <c r="D15" s="2" t="s">
        <v>31</v>
      </c>
      <c r="E15" s="2">
        <v>105</v>
      </c>
      <c r="F15" s="9"/>
    </row>
    <row r="16" spans="1:6" x14ac:dyDescent="0.3">
      <c r="A16" s="2">
        <v>105.01</v>
      </c>
      <c r="B16" s="2" t="s">
        <v>31</v>
      </c>
      <c r="C16" s="2">
        <v>120</v>
      </c>
      <c r="D16" s="2" t="s">
        <v>31</v>
      </c>
      <c r="E16" s="2">
        <v>120</v>
      </c>
      <c r="F16" s="9"/>
    </row>
    <row r="17" spans="1:6" x14ac:dyDescent="0.3">
      <c r="A17" s="2">
        <v>120.01</v>
      </c>
      <c r="B17" s="2" t="s">
        <v>31</v>
      </c>
      <c r="C17" s="2" t="s">
        <v>32</v>
      </c>
      <c r="D17" s="2" t="s">
        <v>31</v>
      </c>
      <c r="E17" s="2" t="s">
        <v>32</v>
      </c>
      <c r="F17" s="9"/>
    </row>
    <row r="18" spans="1:6" x14ac:dyDescent="0.3">
      <c r="F18" s="9"/>
    </row>
    <row r="19" spans="1:6" x14ac:dyDescent="0.3">
      <c r="F19" s="8"/>
    </row>
  </sheetData>
  <sortState xmlns:xlrd2="http://schemas.microsoft.com/office/spreadsheetml/2017/richdata2" ref="F3:F20">
    <sortCondition ref="F3"/>
  </sortState>
  <pageMargins left="0.7" right="0.7" top="0.75" bottom="0.75" header="0.3" footer="0.3"/>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Töölehed</vt:lpstr>
      </vt:variant>
      <vt:variant>
        <vt:i4>3</vt:i4>
      </vt:variant>
      <vt:variant>
        <vt:lpstr>Nimega vahemikud</vt:lpstr>
      </vt:variant>
      <vt:variant>
        <vt:i4>1</vt:i4>
      </vt:variant>
    </vt:vector>
  </HeadingPairs>
  <TitlesOfParts>
    <vt:vector size="4" baseType="lpstr">
      <vt:lpstr>Scoresheet</vt:lpstr>
      <vt:lpstr>IPF GL Formula</vt:lpstr>
      <vt:lpstr>WeightClasses</vt:lpstr>
      <vt:lpstr>Scoresheet!Prindiala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Priit Karjane</cp:lastModifiedBy>
  <cp:lastPrinted>2025-02-19T09:41:47Z</cp:lastPrinted>
  <dcterms:created xsi:type="dcterms:W3CDTF">2018-12-09T21:23:06Z</dcterms:created>
  <dcterms:modified xsi:type="dcterms:W3CDTF">2025-02-19T09:43:07Z</dcterms:modified>
</cp:coreProperties>
</file>